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ИТОГОВАЯ ТАБЛИЦА (2021)" sheetId="1" r:id="rId1"/>
    <sheet name="Лист2" sheetId="2" r:id="rId2"/>
    <sheet name="Лист3" sheetId="3" r:id="rId3"/>
  </sheets>
  <definedNames>
    <definedName name="_xlnm.Print_Area" localSheetId="0">'ИТОГОВАЯ ТАБЛИЦА (2021)'!$A$1:$M$337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3" i="1"/>
  <c r="J232"/>
  <c r="J230"/>
  <c r="J229"/>
  <c r="J228"/>
  <c r="J227"/>
  <c r="J226"/>
  <c r="J222"/>
  <c r="J221"/>
  <c r="J218"/>
  <c r="J216"/>
  <c r="J215"/>
  <c r="J212"/>
  <c r="J211"/>
  <c r="K178"/>
  <c r="K150"/>
  <c r="K148"/>
  <c r="K141"/>
  <c r="K136"/>
  <c r="K133"/>
  <c r="K130"/>
  <c r="K127"/>
  <c r="K118"/>
  <c r="K115"/>
  <c r="J109"/>
  <c r="J108"/>
  <c r="J107"/>
  <c r="J106"/>
  <c r="J105"/>
  <c r="J104"/>
  <c r="J102"/>
  <c r="J101"/>
  <c r="J100"/>
  <c r="J98"/>
  <c r="J97"/>
  <c r="J96"/>
  <c r="J95"/>
  <c r="J94"/>
  <c r="J93"/>
  <c r="J92"/>
  <c r="J91"/>
  <c r="J90"/>
  <c r="J83"/>
  <c r="J82"/>
  <c r="J77"/>
  <c r="J76"/>
  <c r="A310"/>
  <c r="A311" s="1"/>
  <c r="A312" s="1"/>
  <c r="A313" s="1"/>
  <c r="A314" s="1"/>
  <c r="A315" s="1"/>
  <c r="A316" s="1"/>
  <c r="A317" s="1"/>
  <c r="A318" s="1"/>
  <c r="A319" s="1"/>
  <c r="A320" s="1"/>
  <c r="A321" s="1"/>
  <c r="A241"/>
  <c r="A242" s="1"/>
  <c r="A243" s="1"/>
  <c r="A244" s="1"/>
  <c r="A227"/>
  <c r="A228" s="1"/>
  <c r="A229" s="1"/>
  <c r="A230" s="1"/>
  <c r="A231" s="1"/>
  <c r="A232" s="1"/>
  <c r="A233" s="1"/>
  <c r="A209"/>
  <c r="A205"/>
  <c r="A206" s="1"/>
  <c r="A78"/>
  <c r="A80" s="1"/>
  <c r="A82" s="1"/>
  <c r="A84" s="1"/>
  <c r="A86" s="1"/>
  <c r="A88" s="1"/>
  <c r="A90" s="1"/>
  <c r="A74"/>
  <c r="A76" s="1"/>
  <c r="A92" l="1"/>
  <c r="A96" s="1"/>
  <c r="A98" s="1"/>
  <c r="A100" s="1"/>
  <c r="A102" s="1"/>
  <c r="A104" s="1"/>
  <c r="A106" s="1"/>
  <c r="A108" s="1"/>
  <c r="A94"/>
  <c r="A245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46"/>
  <c r="A282" l="1"/>
  <c r="A283" s="1"/>
  <c r="A284" s="1"/>
  <c r="A281"/>
  <c r="A285" l="1"/>
  <c r="A287"/>
  <c r="A288"/>
  <c r="A286" l="1"/>
  <c r="A289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</calcChain>
</file>

<file path=xl/sharedStrings.xml><?xml version="1.0" encoding="utf-8"?>
<sst xmlns="http://schemas.openxmlformats.org/spreadsheetml/2006/main" count="714" uniqueCount="326">
  <si>
    <t>Утверждены</t>
  </si>
  <si>
    <t>постановлением администрации</t>
  </si>
  <si>
    <t>МО Шумское сельское поселение</t>
  </si>
  <si>
    <t xml:space="preserve">                Кировского муниципального района</t>
  </si>
  <si>
    <t>Ленинградской области</t>
  </si>
  <si>
    <t>(приложение 1)</t>
  </si>
  <si>
    <t>НОРМАТИВНЫЕ ЗАТРАТЫ</t>
  </si>
  <si>
    <t>на обеспечение функций администрации МО Шумское сельское поселение</t>
  </si>
  <si>
    <t>Кировского муниципального района Ленинградской области</t>
  </si>
  <si>
    <t xml:space="preserve">      1. Норматив количества абонентских номеров пользовательского</t>
  </si>
  <si>
    <t>(оконечного) оборудования, подключенного к сети подвижной связи</t>
  </si>
  <si>
    <t xml:space="preserve">  №   п/п</t>
  </si>
  <si>
    <t>Категории должностей</t>
  </si>
  <si>
    <t>Количество абонентских номеров</t>
  </si>
  <si>
    <t>Внутризоновое соединение</t>
  </si>
  <si>
    <t>Междугороднее и международное соединение</t>
  </si>
  <si>
    <t>Руководители</t>
  </si>
  <si>
    <t xml:space="preserve">Иные должности </t>
  </si>
  <si>
    <t>Не более 1 единицы в расчете на одного пользователя</t>
  </si>
  <si>
    <t>2. Норматив количества и цены  средств подвижной связи</t>
  </si>
  <si>
    <t>Единица измерения</t>
  </si>
  <si>
    <t xml:space="preserve">Коли - чество </t>
  </si>
  <si>
    <t>Норматив  цены средств подвижной связи за ед. (руб.)</t>
  </si>
  <si>
    <t>Срок полезного использования</t>
  </si>
  <si>
    <t>шт.</t>
  </si>
  <si>
    <t>5 лет</t>
  </si>
  <si>
    <t>Иные должности (из расчета на одного пользователя)</t>
  </si>
  <si>
    <t>не закупается</t>
  </si>
  <si>
    <t>3. Норматив затрат на услуги связи</t>
  </si>
  <si>
    <t>3.1. Норматив на абонентскую плату услуг местной, междугородней и международной связи (предоставление услуг в течение 12 месяцев)</t>
  </si>
  <si>
    <t>Вид связи</t>
  </si>
  <si>
    <t>Количество телефонных номеров</t>
  </si>
  <si>
    <t>Стоимость услуг связи в год (руб.)</t>
  </si>
  <si>
    <t>Руководители, иные должности</t>
  </si>
  <si>
    <t>СТС пользование абонентской линией</t>
  </si>
  <si>
    <t xml:space="preserve">В соответствии с затратами на текущий финансовый год с учетом показателей  роста </t>
  </si>
  <si>
    <t>3.2. Норматив на услуги сети интернет</t>
  </si>
  <si>
    <t>Количество услуг</t>
  </si>
  <si>
    <t>Цена абонентской платы в месяц (руб.)</t>
  </si>
  <si>
    <t>Интернет - соединения</t>
  </si>
  <si>
    <t>не планируется к приобретению</t>
  </si>
  <si>
    <t>4. Норматив затрат на командировочные расходы</t>
  </si>
  <si>
    <t>4.1. Норматив затрат на транспортные расходы</t>
  </si>
  <si>
    <t>Количество командировок (в год)</t>
  </si>
  <si>
    <t>Максимально допустимая цена за билет (руб.)</t>
  </si>
  <si>
    <t>По мере необходимости</t>
  </si>
  <si>
    <t>Определяется Положением о порядке и размерах возмещения расходов, связанных со служебными командировками в муниципальном образовании Шумское сельское поселение Кировского муниципального района Ленинградской области»</t>
  </si>
  <si>
    <t>Иные должности (из расчета на одного сотрудника)</t>
  </si>
  <si>
    <t>4.2. Норматив затрат на проживание в командировке</t>
  </si>
  <si>
    <t>Количество дней проживания в 1 командировке</t>
  </si>
  <si>
    <t>Максимально допустимая цена (руб.)</t>
  </si>
  <si>
    <t>5. Норматив цены и количества рабочих станций, принтеров, многофункциональных устройств, копировальных аппаратов и другой оргтехники и бытовой техники</t>
  </si>
  <si>
    <t>№ п/п</t>
  </si>
  <si>
    <t>Наименование должностей</t>
  </si>
  <si>
    <t>Наименование</t>
  </si>
  <si>
    <t>Ед. изм.</t>
  </si>
  <si>
    <t>Количество</t>
  </si>
  <si>
    <t>Норматив  цены  за ед. (руб.)</t>
  </si>
  <si>
    <t>Срок полезного использования, лет</t>
  </si>
  <si>
    <t>Компьютер персональный в сборе/моноблок с предустановленным ПО</t>
  </si>
  <si>
    <t>Из расчета 1 на 1 пользователя</t>
  </si>
  <si>
    <t>Иные должности</t>
  </si>
  <si>
    <t xml:space="preserve">Из расчета 1 на 1 пользователя + 7 на учреждение </t>
  </si>
  <si>
    <t>Монитор</t>
  </si>
  <si>
    <t>Системный блок с предустановленным ПО</t>
  </si>
  <si>
    <t>Ноутбук</t>
  </si>
  <si>
    <t>Из расчета 1 на 10 пользователей</t>
  </si>
  <si>
    <t>-</t>
  </si>
  <si>
    <t>Планшет</t>
  </si>
  <si>
    <t>Из расчета 1 на 23 пользователей</t>
  </si>
  <si>
    <t xml:space="preserve"> МФУ А4</t>
  </si>
  <si>
    <t>Из расчета 1 на 2 пользователей + 7 на учреждение</t>
  </si>
  <si>
    <t xml:space="preserve"> МФУ А3</t>
  </si>
  <si>
    <t>Из расчета 1 на 2 пользователей</t>
  </si>
  <si>
    <t>Из расчета 5 на учреждение</t>
  </si>
  <si>
    <t xml:space="preserve">Принтер А4 </t>
  </si>
  <si>
    <t>Из расчета 1 на 1 пользователя (без учета иных МФУ, принтеров)</t>
  </si>
  <si>
    <t>Сканер А4</t>
  </si>
  <si>
    <t xml:space="preserve">Из расчета 1 на 1 пользователя </t>
  </si>
  <si>
    <t>Из расчета 1 на 15 пользователей</t>
  </si>
  <si>
    <t>Мышь проводная</t>
  </si>
  <si>
    <t>Мышьбеспроводная</t>
  </si>
  <si>
    <t>Клавиатура</t>
  </si>
  <si>
    <t>Клавиатура беспроводная</t>
  </si>
  <si>
    <t>Кондиционер (с установкой)</t>
  </si>
  <si>
    <t>Из расчета 1 на кабинет</t>
  </si>
  <si>
    <t>Телефон/радиотелефон</t>
  </si>
  <si>
    <t>Из расчета 2 на 1 пользователя</t>
  </si>
  <si>
    <t>Радиатор масляный</t>
  </si>
  <si>
    <t>Вентилятор напольный</t>
  </si>
  <si>
    <t>Вентилятор настольный</t>
  </si>
  <si>
    <t>Источник бесперебойного питания</t>
  </si>
  <si>
    <t>6. Норматив количества и цены носителей информации</t>
  </si>
  <si>
    <t xml:space="preserve">Flash-карты и прочие накопители </t>
  </si>
  <si>
    <t xml:space="preserve">Внешний жесткий диск </t>
  </si>
  <si>
    <t>3 шт. на учреждение</t>
  </si>
  <si>
    <t>7. Норматив количества и цены расходных материалов для различных типов принтеров, многофункциональных устройств, копировальных аппаратов (оргтехники)</t>
  </si>
  <si>
    <t>Норматив потребления</t>
  </si>
  <si>
    <t>Картридж для лазерного МФУ А4</t>
  </si>
  <si>
    <t>5 раза в год для 1 единицы оргтехники</t>
  </si>
  <si>
    <t>Картридж для цветного  МФУ А3</t>
  </si>
  <si>
    <t>комп. (количество цветов в соответствии с характеристиками МФУ)</t>
  </si>
  <si>
    <t>3 раз в год для 1 единицы оргтехники</t>
  </si>
  <si>
    <t>Картридж для лазерного принтера</t>
  </si>
  <si>
    <t>8. Норматив затрат  на услуги по содержанию имущества</t>
  </si>
  <si>
    <t>Количество единиц в год</t>
  </si>
  <si>
    <t>Максимально допустимая цена за ед. (руб.)</t>
  </si>
  <si>
    <t>Услуги по техническому обслуживанию системы пожарной сигнализации (СПС) и и системы оповещения и управления эвакуацией людей при пожаре (СОУЭ)</t>
  </si>
  <si>
    <t>Ежемесячно</t>
  </si>
  <si>
    <t>9. Норматив затрат на услуги по сопровождению справочно-правовых систем, программного обеспечения и приобретению простых (неисключительных) лицензий на использование программного обеспечения</t>
  </si>
  <si>
    <t>Услуги по поддержке интернет-сайта www.шумское.рф на 12 мес</t>
  </si>
  <si>
    <t xml:space="preserve">Педоставление доступа к комплексу услуг “ТехноКад-Муниципалитет” (или эквивалент) </t>
  </si>
  <si>
    <t>10. Нормативы  количества и цены на оплату услуг почтовой  и специальной связи</t>
  </si>
  <si>
    <t xml:space="preserve"> Норматив цены за ед. (руб.)</t>
  </si>
  <si>
    <t>Марки в ассортименте</t>
  </si>
  <si>
    <t xml:space="preserve">Исходя из  требуемого номинала на сумму не более     25 790,00 в год </t>
  </si>
  <si>
    <t>В соответствии с установленными тарифами Почты России</t>
  </si>
  <si>
    <t>Марки в ассортименте для сотрудников осуществляющих госполномочия</t>
  </si>
  <si>
    <t>Исходя из  требуемого номинала в пределах лимитов выделенного финансирования</t>
  </si>
  <si>
    <t xml:space="preserve">Почтовые отправления (заказные письма) </t>
  </si>
  <si>
    <t>11. Норматив количества и цены на приобретение образовательных услуг по профессиональной переподготовке и повышению квалификации</t>
  </si>
  <si>
    <t>Вид дополнительного профессионального образования</t>
  </si>
  <si>
    <t>Количество в год</t>
  </si>
  <si>
    <t>Норматив цены  за ед. (руб.)</t>
  </si>
  <si>
    <t>Повышение квалификации, профессиональная переподготовка, курс</t>
  </si>
  <si>
    <t>Не более 5</t>
  </si>
  <si>
    <t xml:space="preserve">не планируется к приобретению </t>
  </si>
  <si>
    <t>12. Норматив затрат на проведение диспансеризации сотрудников</t>
  </si>
  <si>
    <t>Численность сотрудников, подлежащих диспансеризации</t>
  </si>
  <si>
    <t>Максимально допустимая цена за чел (руб.)</t>
  </si>
  <si>
    <t>В соответствии с количеством муниципальных служащих по штатному расписанию</t>
  </si>
  <si>
    <t>13. Норматив затрат на услуги нотариуса и адвоката</t>
  </si>
  <si>
    <t>Количество совершаемых действий</t>
  </si>
  <si>
    <r>
      <rPr>
        <sz val="12"/>
        <rFont val="Times New Roman"/>
        <family val="1"/>
        <charset val="204"/>
      </rPr>
      <t>Максимально допустимая сто</t>
    </r>
    <r>
      <rPr>
        <sz val="12"/>
        <color theme="1"/>
        <rFont val="Times New Roman"/>
        <family val="1"/>
        <charset val="204"/>
      </rPr>
      <t>имость</t>
    </r>
    <r>
      <rPr>
        <sz val="12"/>
        <rFont val="Times New Roman"/>
        <family val="1"/>
        <charset val="204"/>
      </rPr>
      <t xml:space="preserve"> услуги(руб.)</t>
    </r>
  </si>
  <si>
    <t>Услуги нотариуса</t>
  </si>
  <si>
    <t xml:space="preserve"> в соответствии с установленными тарифами</t>
  </si>
  <si>
    <t>Услуги адвоката</t>
  </si>
  <si>
    <t>14. Норматив затрат на услуги по аттестации рабочих мест, спец.оценке условий труда, проверке технических средств на утечку информации, проведение контроля защищенности объекта</t>
  </si>
  <si>
    <t>Вид услуги</t>
  </si>
  <si>
    <t>Количество единиц</t>
  </si>
  <si>
    <t>Переаттестация  помещения</t>
  </si>
  <si>
    <t>Спец.оценка условий труда рабочих мест</t>
  </si>
  <si>
    <t>с периодичностью, установленной действующим трудовым законодательством</t>
  </si>
  <si>
    <t>15. Норматив затрат на услуги внештатных сотрудников</t>
  </si>
  <si>
    <t>Количество договоров подряда</t>
  </si>
  <si>
    <t>Максимально допустимая цена в месяц (руб.)</t>
  </si>
  <si>
    <t>16. Норматив количества и цены мебели</t>
  </si>
  <si>
    <t>Норматив цены за ед. (руб.)</t>
  </si>
  <si>
    <t>1. Кабинет главы администрации</t>
  </si>
  <si>
    <t>Стол руководителя</t>
  </si>
  <si>
    <t>Из расчета 1 на 1 кабинет</t>
  </si>
  <si>
    <t>7 лет</t>
  </si>
  <si>
    <t>Стол для конференций</t>
  </si>
  <si>
    <t>Кресло руководителя</t>
  </si>
  <si>
    <t>Стул для посетителей</t>
  </si>
  <si>
    <t>Шкаф для одежды</t>
  </si>
  <si>
    <t>Шкаф для документов</t>
  </si>
  <si>
    <t>2. Руководители</t>
  </si>
  <si>
    <t>Стол для переговоров</t>
  </si>
  <si>
    <t>Из расчета 10 на 1 пользователя</t>
  </si>
  <si>
    <t>Из расчета 3 на 1 пользователя</t>
  </si>
  <si>
    <t>3. Иные должности</t>
  </si>
  <si>
    <t>Стол компьютерный</t>
  </si>
  <si>
    <t>Кресло офисное</t>
  </si>
  <si>
    <t>Из расчета 2 на 1 кабинет</t>
  </si>
  <si>
    <t>17. Норматив количества и цены прочего производственного и хозяйственного инвентаря</t>
  </si>
  <si>
    <t xml:space="preserve">Наименование </t>
  </si>
  <si>
    <t xml:space="preserve">Шкаф архивный металлический </t>
  </si>
  <si>
    <t>Лампа настольная</t>
  </si>
  <si>
    <t>Рулонные шторы</t>
  </si>
  <si>
    <t>кв.м</t>
  </si>
  <si>
    <t>в соответствии с фактической площадью окна</t>
  </si>
  <si>
    <t>Жалюзи</t>
  </si>
  <si>
    <t>в соответствии с количеством окон</t>
  </si>
  <si>
    <t>Мотокоса</t>
  </si>
  <si>
    <t>3 года</t>
  </si>
  <si>
    <t>Триммер бензиновый</t>
  </si>
  <si>
    <t xml:space="preserve">3 года </t>
  </si>
  <si>
    <t xml:space="preserve">Сетевой фильтр </t>
  </si>
  <si>
    <t>Сейф</t>
  </si>
  <si>
    <t>25 лет</t>
  </si>
  <si>
    <t>18. Норматив количества и цены канцелярских принадлежностей и иные товары</t>
  </si>
  <si>
    <t>Количество ежегодно</t>
  </si>
  <si>
    <t>Антистеплер</t>
  </si>
  <si>
    <t>Не более 1 на 1 сотрудника</t>
  </si>
  <si>
    <t>Алфавитная книга</t>
  </si>
  <si>
    <t>Не более 2 шт  на учреждение</t>
  </si>
  <si>
    <t>Блок для записи в ассортименте</t>
  </si>
  <si>
    <t>Не более 2 на 1 сотрудника</t>
  </si>
  <si>
    <t>Бумага А4</t>
  </si>
  <si>
    <t>пач.</t>
  </si>
  <si>
    <t>Не более 10 на 1 сотрудника</t>
  </si>
  <si>
    <t>Бумага для заметок с клейким краем в ассортименте</t>
  </si>
  <si>
    <t>Бумага А3</t>
  </si>
  <si>
    <t xml:space="preserve">Не более  10 на учреждение   </t>
  </si>
  <si>
    <t xml:space="preserve">Дырокол </t>
  </si>
  <si>
    <t>Не более  5 на учреждение</t>
  </si>
  <si>
    <t xml:space="preserve">Ежедневник </t>
  </si>
  <si>
    <t xml:space="preserve">Зажим для бумаг в ассортименте ( уп. 12.шт) </t>
  </si>
  <si>
    <t>упак.</t>
  </si>
  <si>
    <t>Не более  20 на учреждение</t>
  </si>
  <si>
    <t>Карандаш чернографитовый</t>
  </si>
  <si>
    <t>Не более 4 на 1 сотрудника</t>
  </si>
  <si>
    <t>Карандаш механический</t>
  </si>
  <si>
    <t>Клей ПВА</t>
  </si>
  <si>
    <t>Клеящий карандаш</t>
  </si>
  <si>
    <t>Не более  2  на 1 сотрудника</t>
  </si>
  <si>
    <t>Книги учета в ассортименте</t>
  </si>
  <si>
    <t>Не более 15 на учреждение</t>
  </si>
  <si>
    <t>Конверты, Е65</t>
  </si>
  <si>
    <t>Не более 5 000 шт  на учреждение</t>
  </si>
  <si>
    <t>Конверты, С4</t>
  </si>
  <si>
    <t>Не более 1 000 шт  на учреждение</t>
  </si>
  <si>
    <t>Конверты, С5</t>
  </si>
  <si>
    <t>Не более 2 000 шт  на учреждение</t>
  </si>
  <si>
    <t>Корректоры в ассортименте</t>
  </si>
  <si>
    <t xml:space="preserve">Калькулятор </t>
  </si>
  <si>
    <t>Календари в ассортименте</t>
  </si>
  <si>
    <t>Не более 3 на 1 сотрудника</t>
  </si>
  <si>
    <t>Ластик</t>
  </si>
  <si>
    <t>Линейка в ассортименте</t>
  </si>
  <si>
    <t xml:space="preserve">Лоток для бумаг </t>
  </si>
  <si>
    <t xml:space="preserve">Не более 20 на учреждение </t>
  </si>
  <si>
    <t>Маркер перманентный</t>
  </si>
  <si>
    <t>Накопитель вертикальный</t>
  </si>
  <si>
    <t>Нить для прошивки документов</t>
  </si>
  <si>
    <t xml:space="preserve">Не более 10 на учреждение </t>
  </si>
  <si>
    <t>Ножницы канцелярские</t>
  </si>
  <si>
    <t>Не более 5 на учреждение</t>
  </si>
  <si>
    <t>Папка-обложка "Дело"</t>
  </si>
  <si>
    <t>Не более 50 на учреждение</t>
  </si>
  <si>
    <t>Папка на резинках, пластиковая, А 4</t>
  </si>
  <si>
    <t>Папка-регистратор, А4 в ассортименте</t>
  </si>
  <si>
    <t>Папка-регистратор</t>
  </si>
  <si>
    <t>Не более 30 на учреждение</t>
  </si>
  <si>
    <t>Папка - уголок А4</t>
  </si>
  <si>
    <t>Папка  файл -вкладыш с перфорацией, 100 шт. в уп.</t>
  </si>
  <si>
    <t xml:space="preserve"> упак.</t>
  </si>
  <si>
    <t>Не более 20 на учреждение</t>
  </si>
  <si>
    <t>Папка-скоросшиватель "Дело"</t>
  </si>
  <si>
    <t>Не более 100 на учреждение</t>
  </si>
  <si>
    <t>Папка-скоросшиватель с прозрачным верхом</t>
  </si>
  <si>
    <t>Не более 150 на учреждение</t>
  </si>
  <si>
    <t>Папка с завязками "Дело"</t>
  </si>
  <si>
    <t>Папка-конверт на кнопке</t>
  </si>
  <si>
    <t>Похозяйственная книга, 96 л</t>
  </si>
  <si>
    <t>Не более 30 шт  на учреждение</t>
  </si>
  <si>
    <t>Похозяйственная книга, 48 л</t>
  </si>
  <si>
    <t>Не более 10 шт  на учреждение</t>
  </si>
  <si>
    <t xml:space="preserve">Подушка штемпельная </t>
  </si>
  <si>
    <t xml:space="preserve">Не более  3 на учреждение   </t>
  </si>
  <si>
    <t>Ручки шариковые в ассортименте</t>
  </si>
  <si>
    <t>Ручки гелиевые в ассортименте</t>
  </si>
  <si>
    <t>Разделитель листов пластиковый</t>
  </si>
  <si>
    <t>Не более 10 на учреждение</t>
  </si>
  <si>
    <t>Скобки для степлера в ассортименте</t>
  </si>
  <si>
    <t>Скрепки в ассортименте</t>
  </si>
  <si>
    <t>Не более  3 на 1 сотрудника</t>
  </si>
  <si>
    <t>Степлер</t>
  </si>
  <si>
    <t>Самоклеющиеся карманы</t>
  </si>
  <si>
    <t>Стикеры в ассортименте</t>
  </si>
  <si>
    <t>Текстовыделитель в ассортименте</t>
  </si>
  <si>
    <t>Точилка для карандашей</t>
  </si>
  <si>
    <t>Точилка для карандашей электрическая</t>
  </si>
  <si>
    <t>Не более 2 на учреждение</t>
  </si>
  <si>
    <t>Штампы самонаборные в ассортименте</t>
  </si>
  <si>
    <t>Не более 3 на учреждение</t>
  </si>
  <si>
    <t>Штемпельная краска</t>
  </si>
  <si>
    <t>Ярлычки-закладки, уп от 100 шт.</t>
  </si>
  <si>
    <t>Кнопки канцелярские</t>
  </si>
  <si>
    <t>Ручка шариковая автоматическая</t>
  </si>
  <si>
    <t>Разделитель листов картонный</t>
  </si>
  <si>
    <t>Скоросшиватель пластиковый на пружине</t>
  </si>
  <si>
    <t>Подставка органайзер с канцелярскими принадлежностями</t>
  </si>
  <si>
    <t>Папка короб архивный</t>
  </si>
  <si>
    <t>Батарейки</t>
  </si>
  <si>
    <t>Лоток для бумаг металлический</t>
  </si>
  <si>
    <t>Клейкая лента</t>
  </si>
  <si>
    <t>19. Норматив количества и цены хозяйственных товаров и иных принадлежностей</t>
  </si>
  <si>
    <t xml:space="preserve"> Норматив цены  за ед. (руб.)</t>
  </si>
  <si>
    <t>Корзина для бумаг</t>
  </si>
  <si>
    <t>Бумага туалетная (двухслойная)</t>
  </si>
  <si>
    <t>Комплект для уборки (щетка + совок)</t>
  </si>
  <si>
    <t xml:space="preserve">Ведро пластиковое </t>
  </si>
  <si>
    <t xml:space="preserve">Мыло жидкое </t>
  </si>
  <si>
    <t>Мешки для мусора (60л)</t>
  </si>
  <si>
    <t xml:space="preserve">Средство для мытья стекол </t>
  </si>
  <si>
    <t>Перчатки резиновые хозяйственные</t>
  </si>
  <si>
    <t>Тряпка для мытья полов</t>
  </si>
  <si>
    <t>Швабра для мытья полов с ведром</t>
  </si>
  <si>
    <t xml:space="preserve">Ершик для санузла напольный с подставкой </t>
  </si>
  <si>
    <t>Светильники светодиодный</t>
  </si>
  <si>
    <t>Не более 17 на учреждение</t>
  </si>
  <si>
    <t>20. Норматив затрат на коммунальные услуги</t>
  </si>
  <si>
    <t>Коммунальные услуги</t>
  </si>
  <si>
    <t>Количество услуг в год, мес</t>
  </si>
  <si>
    <t>Цена в год (руб.)</t>
  </si>
  <si>
    <t>Водоснабжение, водоотведение</t>
  </si>
  <si>
    <t>В соответствии с установленными тарифами</t>
  </si>
  <si>
    <t xml:space="preserve">Теплоснабжение </t>
  </si>
  <si>
    <t>Электроэнергия</t>
  </si>
  <si>
    <t>Оказание услуг по обращению с твердыми коммунальными отходами</t>
  </si>
  <si>
    <t>Негативное воздействие на работу централизованной системы водоотведения</t>
  </si>
  <si>
    <t xml:space="preserve">21. Норматив затрат топлива на автотранспорт </t>
  </si>
  <si>
    <t>№   п/п</t>
  </si>
  <si>
    <t>Количество автомобилей</t>
  </si>
  <si>
    <t>Количество литров в год</t>
  </si>
  <si>
    <t>Максимально допустимая цена за год на учреждение (руб.)</t>
  </si>
  <si>
    <t>Бензин АИ-95</t>
  </si>
  <si>
    <t>Бензин АИ-92</t>
  </si>
  <si>
    <t xml:space="preserve">22. Норматив затрат на прочие услуги связанные с техническим обслуживанием, 
ремонтом и эксплуатацией здания администрации
</t>
  </si>
  <si>
    <t>№  п/п</t>
  </si>
  <si>
    <t>Прочие  услуги связанные с техническим обслуживанием, ремонтом и эксплуатацией здания администрации</t>
  </si>
  <si>
    <t>23. Норматив затрат на услуг по проведению независимой экспертизы нормативных правовых актов</t>
  </si>
  <si>
    <t>Максимально допустимая цена за 1 акт (руб.)</t>
  </si>
  <si>
    <t>Оказание услуг по проведению независимой экспертизы нормативных правовых актов</t>
  </si>
  <si>
    <t>2 раза в год для 1 единицы оргтехники</t>
  </si>
  <si>
    <t>Картридж для лазерного МФУ А4 (повышенной производительности)</t>
  </si>
  <si>
    <t xml:space="preserve">Гель дизенфицирующий чистящий 0,75 л. </t>
  </si>
  <si>
    <t xml:space="preserve">стержень </t>
  </si>
  <si>
    <t>щт</t>
  </si>
  <si>
    <t>карман настенный</t>
  </si>
  <si>
    <t>Клейкая лента бумажная (малярная)</t>
  </si>
  <si>
    <t xml:space="preserve">от "____"______2025 №__________                     </t>
  </si>
  <si>
    <t>189 720 руб. в год</t>
  </si>
  <si>
    <t>Допускается приобретение неуказанных наименований товаров, работ, услуг, в пределах 5% от доведенных лимитов бюджетных обязательств по соответствующему коду классификации расходов (КОСГУ)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</si>
</sst>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1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2" borderId="0" xfId="0" applyFont="1" applyFill="1" applyAlignment="1" applyProtection="1"/>
    <xf numFmtId="0" fontId="2" fillId="2" borderId="0" xfId="0" applyFont="1" applyFill="1" applyAlignment="1" applyProtection="1"/>
    <xf numFmtId="0" fontId="3" fillId="2" borderId="0" xfId="0" applyFont="1" applyFill="1" applyAlignment="1" applyProtection="1"/>
    <xf numFmtId="0" fontId="4" fillId="2" borderId="0" xfId="0" applyFont="1" applyFill="1" applyAlignment="1" applyProtection="1">
      <alignment horizontal="right"/>
    </xf>
    <xf numFmtId="0" fontId="10" fillId="2" borderId="0" xfId="0" applyFont="1" applyFill="1" applyAlignment="1" applyProtection="1"/>
    <xf numFmtId="0" fontId="2" fillId="2" borderId="1" xfId="0" applyFont="1" applyFill="1" applyBorder="1" applyAlignment="1" applyProtection="1">
      <alignment horizontal="center" vertical="top" wrapText="1"/>
    </xf>
    <xf numFmtId="0" fontId="10" fillId="2" borderId="5" xfId="0" applyFont="1" applyFill="1" applyBorder="1" applyAlignment="1" applyProtection="1">
      <alignment horizontal="center" vertical="top"/>
    </xf>
    <xf numFmtId="0" fontId="1" fillId="2" borderId="0" xfId="0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center" vertical="top" wrapText="1"/>
    </xf>
    <xf numFmtId="0" fontId="10" fillId="2" borderId="1" xfId="0" applyFont="1" applyFill="1" applyBorder="1" applyAlignment="1" applyProtection="1">
      <alignment vertical="top" wrapText="1"/>
    </xf>
    <xf numFmtId="0" fontId="1" fillId="2" borderId="0" xfId="0" applyFont="1" applyFill="1" applyAlignment="1" applyProtection="1">
      <alignment horizontal="left"/>
    </xf>
    <xf numFmtId="0" fontId="10" fillId="2" borderId="0" xfId="0" applyFont="1" applyFill="1" applyBorder="1" applyAlignment="1" applyProtection="1">
      <alignment horizontal="center" vertical="top"/>
    </xf>
    <xf numFmtId="0" fontId="10" fillId="2" borderId="0" xfId="0" applyFont="1" applyFill="1" applyBorder="1" applyAlignment="1" applyProtection="1">
      <alignment vertical="top" wrapText="1"/>
    </xf>
    <xf numFmtId="0" fontId="10" fillId="2" borderId="0" xfId="0" applyFont="1" applyFill="1" applyBorder="1" applyAlignment="1" applyProtection="1">
      <alignment horizontal="center" vertical="top" wrapText="1"/>
    </xf>
    <xf numFmtId="0" fontId="2" fillId="2" borderId="17" xfId="0" applyFont="1" applyFill="1" applyBorder="1" applyAlignment="1" applyProtection="1">
      <alignment horizontal="center" vertical="top" wrapText="1"/>
    </xf>
    <xf numFmtId="2" fontId="10" fillId="2" borderId="0" xfId="0" applyNumberFormat="1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</xf>
    <xf numFmtId="4" fontId="2" fillId="2" borderId="0" xfId="0" applyNumberFormat="1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left"/>
    </xf>
    <xf numFmtId="2" fontId="2" fillId="2" borderId="0" xfId="0" applyNumberFormat="1" applyFont="1" applyFill="1" applyBorder="1" applyAlignment="1" applyProtection="1">
      <alignment horizontal="center" vertical="top" wrapText="1"/>
    </xf>
    <xf numFmtId="0" fontId="10" fillId="2" borderId="0" xfId="0" applyFont="1" applyFill="1" applyAlignment="1" applyProtection="1">
      <alignment wrapText="1"/>
    </xf>
    <xf numFmtId="0" fontId="10" fillId="2" borderId="11" xfId="0" applyFont="1" applyFill="1" applyBorder="1" applyAlignment="1" applyProtection="1">
      <alignment horizontal="center"/>
    </xf>
    <xf numFmtId="0" fontId="10" fillId="2" borderId="0" xfId="0" applyFont="1" applyFill="1" applyAlignment="1" applyProtection="1">
      <alignment horizontal="center"/>
    </xf>
    <xf numFmtId="0" fontId="11" fillId="2" borderId="0" xfId="0" applyFont="1" applyFill="1" applyBorder="1" applyAlignment="1" applyProtection="1">
      <alignment vertical="top" wrapText="1"/>
    </xf>
    <xf numFmtId="4" fontId="10" fillId="2" borderId="0" xfId="0" applyNumberFormat="1" applyFont="1" applyFill="1" applyBorder="1" applyAlignment="1" applyProtection="1">
      <alignment horizontal="center" vertical="top" wrapText="1"/>
    </xf>
    <xf numFmtId="0" fontId="10" fillId="2" borderId="27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10" fillId="2" borderId="15" xfId="0" applyFont="1" applyFill="1" applyBorder="1" applyAlignment="1" applyProtection="1">
      <alignment horizontal="center"/>
    </xf>
    <xf numFmtId="0" fontId="10" fillId="2" borderId="4" xfId="0" applyFont="1" applyFill="1" applyBorder="1" applyAlignment="1" applyProtection="1">
      <alignment horizontal="center" vertical="top" wrapText="1"/>
    </xf>
    <xf numFmtId="2" fontId="2" fillId="2" borderId="5" xfId="0" applyNumberFormat="1" applyFont="1" applyFill="1" applyBorder="1" applyAlignment="1" applyProtection="1">
      <alignment horizontal="center" vertical="top" wrapText="1"/>
    </xf>
    <xf numFmtId="0" fontId="2" fillId="2" borderId="5" xfId="0" applyFont="1" applyFill="1" applyBorder="1" applyAlignment="1" applyProtection="1">
      <alignment horizontal="center" vertical="top"/>
    </xf>
    <xf numFmtId="0" fontId="10" fillId="2" borderId="2" xfId="0" applyFont="1" applyFill="1" applyBorder="1" applyAlignment="1" applyProtection="1">
      <alignment vertical="top" wrapText="1"/>
    </xf>
    <xf numFmtId="0" fontId="10" fillId="2" borderId="11" xfId="0" applyFont="1" applyFill="1" applyBorder="1" applyAlignment="1" applyProtection="1">
      <alignment horizontal="center" vertical="top"/>
    </xf>
    <xf numFmtId="0" fontId="10" fillId="2" borderId="4" xfId="0" applyFont="1" applyFill="1" applyBorder="1" applyAlignment="1" applyProtection="1">
      <alignment horizontal="center" vertical="top"/>
    </xf>
    <xf numFmtId="0" fontId="10" fillId="2" borderId="5" xfId="0" applyFont="1" applyFill="1" applyBorder="1" applyAlignment="1" applyProtection="1">
      <alignment vertical="top" wrapText="1"/>
    </xf>
    <xf numFmtId="2" fontId="10" fillId="2" borderId="5" xfId="0" applyNumberFormat="1" applyFont="1" applyFill="1" applyBorder="1" applyAlignment="1" applyProtection="1">
      <alignment horizontal="center" vertical="top" wrapText="1"/>
    </xf>
    <xf numFmtId="0" fontId="2" fillId="2" borderId="5" xfId="0" applyFont="1" applyFill="1" applyBorder="1" applyAlignment="1" applyProtection="1">
      <alignment horizontal="center" vertical="top" wrapText="1"/>
    </xf>
    <xf numFmtId="0" fontId="10" fillId="2" borderId="32" xfId="0" applyFont="1" applyFill="1" applyBorder="1" applyAlignment="1" applyProtection="1">
      <alignment horizontal="center" vertical="top"/>
    </xf>
    <xf numFmtId="0" fontId="10" fillId="3" borderId="0" xfId="0" applyFont="1" applyFill="1" applyAlignment="1" applyProtection="1"/>
    <xf numFmtId="0" fontId="8" fillId="3" borderId="5" xfId="0" applyFont="1" applyFill="1" applyBorder="1" applyAlignment="1" applyProtection="1">
      <alignment horizontal="center" vertical="top"/>
    </xf>
    <xf numFmtId="0" fontId="0" fillId="4" borderId="31" xfId="0" applyFont="1" applyFill="1" applyBorder="1" applyAlignment="1">
      <alignment horizontal="center"/>
    </xf>
    <xf numFmtId="0" fontId="0" fillId="4" borderId="0" xfId="0" applyFill="1" applyAlignment="1" applyProtection="1"/>
    <xf numFmtId="0" fontId="10" fillId="2" borderId="16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 vertical="top" wrapText="1"/>
    </xf>
    <xf numFmtId="0" fontId="9" fillId="2" borderId="0" xfId="0" applyFont="1" applyFill="1" applyBorder="1" applyAlignment="1" applyProtection="1"/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3" xfId="0" applyFont="1" applyFill="1" applyBorder="1" applyAlignment="1" applyProtection="1">
      <alignment horizontal="center" vertical="top" wrapText="1"/>
    </xf>
    <xf numFmtId="0" fontId="10" fillId="2" borderId="5" xfId="0" applyFont="1" applyFill="1" applyBorder="1" applyAlignment="1" applyProtection="1">
      <alignment vertical="top"/>
    </xf>
    <xf numFmtId="0" fontId="10" fillId="2" borderId="5" xfId="0" applyFont="1" applyFill="1" applyBorder="1" applyAlignment="1" applyProtection="1">
      <alignment horizontal="center" vertical="top"/>
    </xf>
    <xf numFmtId="0" fontId="10" fillId="2" borderId="6" xfId="0" applyFont="1" applyFill="1" applyBorder="1" applyAlignment="1" applyProtection="1">
      <alignment horizontal="center" vertical="top"/>
    </xf>
    <xf numFmtId="0" fontId="10" fillId="2" borderId="7" xfId="0" applyFont="1" applyFill="1" applyBorder="1" applyAlignment="1" applyProtection="1">
      <alignment horizontal="center" vertical="top"/>
    </xf>
    <xf numFmtId="0" fontId="10" fillId="2" borderId="8" xfId="0" applyFont="1" applyFill="1" applyBorder="1" applyAlignment="1" applyProtection="1">
      <alignment vertical="top" wrapText="1"/>
    </xf>
    <xf numFmtId="0" fontId="10" fillId="2" borderId="8" xfId="0" applyFont="1" applyFill="1" applyBorder="1" applyAlignment="1" applyProtection="1">
      <alignment horizontal="center" vertical="top" wrapText="1"/>
    </xf>
    <xf numFmtId="0" fontId="10" fillId="2" borderId="9" xfId="0" applyFont="1" applyFill="1" applyBorder="1" applyAlignment="1" applyProtection="1">
      <alignment horizontal="center" vertical="top" wrapText="1"/>
    </xf>
    <xf numFmtId="0" fontId="9" fillId="2" borderId="0" xfId="0" applyFont="1" applyFill="1" applyBorder="1" applyAlignment="1" applyProtection="1">
      <alignment horizontal="center"/>
    </xf>
    <xf numFmtId="0" fontId="10" fillId="2" borderId="2" xfId="0" applyFont="1" applyFill="1" applyBorder="1" applyAlignment="1" applyProtection="1">
      <alignment horizontal="center" vertical="top" wrapText="1"/>
    </xf>
    <xf numFmtId="0" fontId="10" fillId="2" borderId="2" xfId="0" applyFont="1" applyFill="1" applyBorder="1" applyAlignment="1" applyProtection="1">
      <alignment vertical="top" wrapText="1"/>
    </xf>
    <xf numFmtId="0" fontId="10" fillId="2" borderId="10" xfId="0" applyFont="1" applyFill="1" applyBorder="1" applyAlignment="1" applyProtection="1">
      <alignment vertical="top" wrapText="1"/>
    </xf>
    <xf numFmtId="0" fontId="10" fillId="2" borderId="5" xfId="0" applyFont="1" applyFill="1" applyBorder="1" applyAlignment="1" applyProtection="1">
      <alignment horizontal="center" vertical="top" wrapText="1"/>
    </xf>
    <xf numFmtId="4" fontId="10" fillId="2" borderId="5" xfId="0" applyNumberFormat="1" applyFont="1" applyFill="1" applyBorder="1" applyAlignment="1" applyProtection="1">
      <alignment horizontal="center" vertical="top" wrapText="1"/>
    </xf>
    <xf numFmtId="0" fontId="10" fillId="2" borderId="6" xfId="0" applyFont="1" applyFill="1" applyBorder="1" applyAlignment="1" applyProtection="1">
      <alignment horizontal="center" vertical="top" wrapText="1"/>
    </xf>
    <xf numFmtId="0" fontId="10" fillId="2" borderId="11" xfId="0" applyFont="1" applyFill="1" applyBorder="1" applyAlignment="1" applyProtection="1">
      <alignment horizontal="center" vertical="top"/>
    </xf>
    <xf numFmtId="0" fontId="10" fillId="2" borderId="12" xfId="0" applyFont="1" applyFill="1" applyBorder="1" applyAlignment="1" applyProtection="1">
      <alignment vertical="top" wrapText="1"/>
    </xf>
    <xf numFmtId="0" fontId="10" fillId="2" borderId="12" xfId="0" applyFont="1" applyFill="1" applyBorder="1" applyAlignment="1" applyProtection="1">
      <alignment horizontal="center" vertical="top" wrapText="1"/>
    </xf>
    <xf numFmtId="2" fontId="10" fillId="2" borderId="12" xfId="0" applyNumberFormat="1" applyFont="1" applyFill="1" applyBorder="1" applyAlignment="1" applyProtection="1">
      <alignment horizontal="center" vertical="top" wrapText="1"/>
    </xf>
    <xf numFmtId="0" fontId="10" fillId="2" borderId="13" xfId="0" applyFont="1" applyFill="1" applyBorder="1" applyAlignment="1" applyProtection="1">
      <alignment horizontal="center" vertical="top" wrapText="1"/>
    </xf>
    <xf numFmtId="0" fontId="9" fillId="2" borderId="0" xfId="0" applyFont="1" applyFill="1" applyBorder="1" applyAlignment="1" applyProtection="1">
      <alignment horizontal="center" vertical="top" wrapText="1"/>
    </xf>
    <xf numFmtId="0" fontId="10" fillId="2" borderId="1" xfId="0" applyFont="1" applyFill="1" applyBorder="1" applyAlignment="1" applyProtection="1">
      <alignment horizontal="center" vertical="top" wrapText="1"/>
    </xf>
    <xf numFmtId="0" fontId="10" fillId="2" borderId="3" xfId="0" applyFont="1" applyFill="1" applyBorder="1" applyAlignment="1" applyProtection="1">
      <alignment horizontal="center" vertical="top" wrapText="1"/>
    </xf>
    <xf numFmtId="0" fontId="10" fillId="2" borderId="14" xfId="0" applyFont="1" applyFill="1" applyBorder="1" applyAlignment="1" applyProtection="1">
      <alignment horizontal="center"/>
    </xf>
    <xf numFmtId="0" fontId="10" fillId="2" borderId="11" xfId="0" applyFont="1" applyFill="1" applyBorder="1" applyAlignment="1" applyProtection="1">
      <alignment horizontal="center" vertical="top" wrapText="1"/>
    </xf>
    <xf numFmtId="4" fontId="10" fillId="2" borderId="9" xfId="0" applyNumberFormat="1" applyFont="1" applyFill="1" applyBorder="1" applyAlignment="1" applyProtection="1">
      <alignment horizontal="center" vertical="top" wrapText="1"/>
    </xf>
    <xf numFmtId="0" fontId="10" fillId="2" borderId="15" xfId="0" applyFont="1" applyFill="1" applyBorder="1" applyAlignment="1" applyProtection="1">
      <alignment horizontal="center" vertical="top" wrapText="1"/>
    </xf>
    <xf numFmtId="0" fontId="10" fillId="2" borderId="4" xfId="0" applyFont="1" applyFill="1" applyBorder="1" applyAlignment="1" applyProtection="1">
      <alignment horizontal="center" vertical="top"/>
    </xf>
    <xf numFmtId="0" fontId="10" fillId="2" borderId="5" xfId="0" applyFont="1" applyFill="1" applyBorder="1" applyAlignment="1" applyProtection="1">
      <alignment vertical="top" wrapText="1"/>
    </xf>
    <xf numFmtId="0" fontId="10" fillId="2" borderId="5" xfId="0" applyFont="1" applyFill="1" applyBorder="1" applyAlignment="1" applyProtection="1">
      <alignment vertical="center" wrapText="1"/>
    </xf>
    <xf numFmtId="0" fontId="10" fillId="2" borderId="5" xfId="0" applyFont="1" applyFill="1" applyBorder="1" applyAlignment="1" applyProtection="1">
      <alignment horizontal="left" vertical="center" wrapText="1"/>
    </xf>
    <xf numFmtId="4" fontId="10" fillId="2" borderId="16" xfId="0" applyNumberFormat="1" applyFont="1" applyFill="1" applyBorder="1" applyAlignment="1" applyProtection="1">
      <alignment horizontal="center" vertical="top" wrapText="1"/>
    </xf>
    <xf numFmtId="0" fontId="10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top" wrapText="1"/>
    </xf>
    <xf numFmtId="2" fontId="10" fillId="2" borderId="5" xfId="0" applyNumberFormat="1" applyFont="1" applyFill="1" applyBorder="1" applyAlignment="1" applyProtection="1">
      <alignment horizontal="center" vertical="top" wrapText="1"/>
    </xf>
    <xf numFmtId="0" fontId="2" fillId="2" borderId="10" xfId="0" applyFont="1" applyFill="1" applyBorder="1" applyAlignment="1" applyProtection="1">
      <alignment horizontal="center" vertical="top" wrapText="1"/>
    </xf>
    <xf numFmtId="0" fontId="10" fillId="2" borderId="21" xfId="0" applyFont="1" applyFill="1" applyBorder="1" applyAlignment="1" applyProtection="1">
      <alignment horizontal="left" vertical="top" wrapText="1"/>
    </xf>
    <xf numFmtId="0" fontId="10" fillId="2" borderId="28" xfId="0" applyFont="1" applyFill="1" applyBorder="1" applyAlignment="1" applyProtection="1">
      <alignment horizontal="left" vertical="top" wrapText="1"/>
    </xf>
    <xf numFmtId="0" fontId="10" fillId="2" borderId="30" xfId="0" applyFont="1" applyFill="1" applyBorder="1" applyAlignment="1" applyProtection="1">
      <alignment horizontal="left" vertical="top" wrapText="1"/>
    </xf>
    <xf numFmtId="0" fontId="10" fillId="2" borderId="21" xfId="0" applyFont="1" applyFill="1" applyBorder="1" applyAlignment="1" applyProtection="1">
      <alignment horizontal="center" vertical="top" wrapText="1"/>
    </xf>
    <xf numFmtId="0" fontId="10" fillId="2" borderId="28" xfId="0" applyFont="1" applyFill="1" applyBorder="1" applyAlignment="1" applyProtection="1">
      <alignment horizontal="center" vertical="top" wrapText="1"/>
    </xf>
    <xf numFmtId="0" fontId="10" fillId="2" borderId="30" xfId="0" applyFont="1" applyFill="1" applyBorder="1" applyAlignment="1" applyProtection="1">
      <alignment horizontal="center" vertical="top" wrapText="1"/>
    </xf>
    <xf numFmtId="2" fontId="10" fillId="2" borderId="21" xfId="0" applyNumberFormat="1" applyFont="1" applyFill="1" applyBorder="1" applyAlignment="1" applyProtection="1">
      <alignment horizontal="center" vertical="top" wrapText="1"/>
    </xf>
    <xf numFmtId="2" fontId="10" fillId="2" borderId="28" xfId="0" applyNumberFormat="1" applyFont="1" applyFill="1" applyBorder="1" applyAlignment="1" applyProtection="1">
      <alignment horizontal="center" vertical="top" wrapText="1"/>
    </xf>
    <xf numFmtId="2" fontId="10" fillId="2" borderId="30" xfId="0" applyNumberFormat="1" applyFont="1" applyFill="1" applyBorder="1" applyAlignment="1" applyProtection="1">
      <alignment horizontal="center" vertical="top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2" fillId="2" borderId="5" xfId="0" applyFont="1" applyFill="1" applyBorder="1" applyAlignment="1" applyProtection="1">
      <alignment horizontal="center" vertical="top" wrapText="1"/>
    </xf>
    <xf numFmtId="4" fontId="2" fillId="2" borderId="6" xfId="0" applyNumberFormat="1" applyFont="1" applyFill="1" applyBorder="1" applyAlignment="1" applyProtection="1">
      <alignment horizontal="center" vertical="top" wrapText="1"/>
    </xf>
    <xf numFmtId="0" fontId="11" fillId="2" borderId="18" xfId="0" applyFont="1" applyFill="1" applyBorder="1" applyAlignment="1" applyProtection="1">
      <alignment horizontal="center" vertical="top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top" wrapText="1"/>
    </xf>
    <xf numFmtId="4" fontId="12" fillId="2" borderId="15" xfId="0" applyNumberFormat="1" applyFont="1" applyFill="1" applyBorder="1" applyAlignment="1" applyProtection="1">
      <alignment horizontal="center" vertical="top" wrapText="1"/>
    </xf>
    <xf numFmtId="0" fontId="12" fillId="2" borderId="5" xfId="0" applyFont="1" applyFill="1" applyBorder="1" applyAlignment="1" applyProtection="1">
      <alignment horizontal="center" vertical="center" wrapText="1"/>
    </xf>
    <xf numFmtId="4" fontId="2" fillId="2" borderId="15" xfId="0" applyNumberFormat="1" applyFont="1" applyFill="1" applyBorder="1" applyAlignment="1" applyProtection="1">
      <alignment horizontal="center" vertical="top" wrapText="1"/>
    </xf>
    <xf numFmtId="0" fontId="2" fillId="2" borderId="19" xfId="0" applyFont="1" applyFill="1" applyBorder="1" applyAlignment="1" applyProtection="1">
      <alignment horizontal="center" vertical="top" wrapText="1"/>
    </xf>
    <xf numFmtId="2" fontId="10" fillId="2" borderId="6" xfId="0" applyNumberFormat="1" applyFont="1" applyFill="1" applyBorder="1" applyAlignment="1" applyProtection="1">
      <alignment horizontal="center" vertical="top" wrapText="1"/>
    </xf>
    <xf numFmtId="0" fontId="2" fillId="2" borderId="20" xfId="0" applyFont="1" applyFill="1" applyBorder="1" applyAlignment="1" applyProtection="1">
      <alignment horizontal="center" vertical="top" wrapText="1"/>
    </xf>
    <xf numFmtId="4" fontId="2" fillId="2" borderId="10" xfId="0" applyNumberFormat="1" applyFont="1" applyFill="1" applyBorder="1" applyAlignment="1" applyProtection="1">
      <alignment horizontal="center" vertical="top" wrapText="1"/>
    </xf>
    <xf numFmtId="0" fontId="10" fillId="2" borderId="12" xfId="0" applyFont="1" applyFill="1" applyBorder="1" applyAlignment="1" applyProtection="1">
      <alignment horizontal="center" wrapText="1"/>
    </xf>
    <xf numFmtId="4" fontId="10" fillId="2" borderId="13" xfId="0" applyNumberFormat="1" applyFont="1" applyFill="1" applyBorder="1" applyAlignment="1" applyProtection="1">
      <alignment horizontal="center" vertical="top"/>
    </xf>
    <xf numFmtId="0" fontId="2" fillId="2" borderId="21" xfId="0" applyFont="1" applyFill="1" applyBorder="1" applyAlignment="1" applyProtection="1">
      <alignment horizontal="center" vertical="top" wrapText="1"/>
    </xf>
    <xf numFmtId="0" fontId="2" fillId="2" borderId="22" xfId="0" applyFont="1" applyFill="1" applyBorder="1" applyAlignment="1" applyProtection="1">
      <alignment horizontal="center" vertical="top" wrapText="1"/>
    </xf>
    <xf numFmtId="0" fontId="10" fillId="2" borderId="23" xfId="0" applyFont="1" applyFill="1" applyBorder="1" applyAlignment="1" applyProtection="1">
      <alignment horizontal="center" vertical="top" wrapText="1"/>
    </xf>
    <xf numFmtId="0" fontId="2" fillId="2" borderId="24" xfId="0" applyFont="1" applyFill="1" applyBorder="1" applyAlignment="1" applyProtection="1">
      <alignment horizontal="center" vertical="top" wrapText="1"/>
    </xf>
    <xf numFmtId="0" fontId="2" fillId="2" borderId="25" xfId="0" applyFont="1" applyFill="1" applyBorder="1" applyAlignment="1" applyProtection="1">
      <alignment horizontal="center" vertical="top" wrapText="1"/>
    </xf>
    <xf numFmtId="0" fontId="9" fillId="2" borderId="26" xfId="0" applyFont="1" applyFill="1" applyBorder="1" applyAlignment="1" applyProtection="1">
      <alignment horizontal="center" vertical="top" wrapText="1"/>
    </xf>
    <xf numFmtId="0" fontId="11" fillId="2" borderId="5" xfId="0" applyFont="1" applyFill="1" applyBorder="1" applyAlignment="1" applyProtection="1">
      <alignment vertical="top" wrapText="1"/>
    </xf>
    <xf numFmtId="0" fontId="10" fillId="2" borderId="5" xfId="0" applyFont="1" applyFill="1" applyBorder="1" applyAlignment="1" applyProtection="1">
      <alignment horizontal="center"/>
    </xf>
    <xf numFmtId="0" fontId="10" fillId="2" borderId="5" xfId="0" applyFont="1" applyFill="1" applyBorder="1" applyAlignment="1" applyProtection="1">
      <alignment horizontal="left" vertical="top"/>
    </xf>
    <xf numFmtId="0" fontId="10" fillId="2" borderId="19" xfId="0" applyFont="1" applyFill="1" applyBorder="1" applyAlignment="1" applyProtection="1">
      <alignment horizontal="center"/>
    </xf>
    <xf numFmtId="0" fontId="10" fillId="2" borderId="16" xfId="0" applyFont="1" applyFill="1" applyBorder="1" applyAlignment="1" applyProtection="1">
      <alignment vertical="top"/>
    </xf>
    <xf numFmtId="0" fontId="10" fillId="2" borderId="16" xfId="0" applyFont="1" applyFill="1" applyBorder="1" applyAlignment="1" applyProtection="1">
      <alignment vertical="top" wrapText="1"/>
    </xf>
    <xf numFmtId="0" fontId="10" fillId="2" borderId="33" xfId="0" applyFont="1" applyFill="1" applyBorder="1" applyAlignment="1" applyProtection="1">
      <alignment horizontal="center" vertical="top" wrapText="1"/>
    </xf>
    <xf numFmtId="0" fontId="9" fillId="2" borderId="18" xfId="0" applyFont="1" applyFill="1" applyBorder="1" applyAlignment="1" applyProtection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</xf>
    <xf numFmtId="0" fontId="10" fillId="2" borderId="5" xfId="0" applyFont="1" applyFill="1" applyBorder="1" applyAlignment="1" applyProtection="1">
      <alignment horizontal="left" vertical="top" wrapText="1"/>
    </xf>
    <xf numFmtId="4" fontId="10" fillId="2" borderId="6" xfId="0" applyNumberFormat="1" applyFont="1" applyFill="1" applyBorder="1" applyAlignment="1" applyProtection="1">
      <alignment horizontal="center" vertical="top" wrapText="1"/>
    </xf>
    <xf numFmtId="2" fontId="10" fillId="3" borderId="6" xfId="0" applyNumberFormat="1" applyFont="1" applyFill="1" applyBorder="1" applyAlignment="1" applyProtection="1">
      <alignment horizontal="center" vertical="top" wrapText="1"/>
    </xf>
    <xf numFmtId="0" fontId="10" fillId="2" borderId="16" xfId="0" applyFont="1" applyFill="1" applyBorder="1" applyAlignment="1" applyProtection="1">
      <alignment horizontal="center" vertical="top" wrapText="1"/>
    </xf>
    <xf numFmtId="2" fontId="2" fillId="3" borderId="6" xfId="0" applyNumberFormat="1" applyFont="1" applyFill="1" applyBorder="1" applyAlignment="1" applyProtection="1">
      <alignment horizontal="center" vertical="top" wrapText="1"/>
    </xf>
    <xf numFmtId="2" fontId="10" fillId="2" borderId="33" xfId="0" applyNumberFormat="1" applyFont="1" applyFill="1" applyBorder="1" applyAlignment="1" applyProtection="1">
      <alignment horizontal="center" vertical="top" wrapText="1"/>
    </xf>
    <xf numFmtId="0" fontId="13" fillId="3" borderId="5" xfId="0" applyFont="1" applyFill="1" applyBorder="1"/>
    <xf numFmtId="0" fontId="13" fillId="3" borderId="5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 wrapText="1"/>
    </xf>
    <xf numFmtId="0" fontId="13" fillId="3" borderId="5" xfId="0" applyFont="1" applyFill="1" applyBorder="1" applyAlignment="1">
      <alignment wrapText="1"/>
    </xf>
    <xf numFmtId="0" fontId="13" fillId="3" borderId="21" xfId="0" applyFont="1" applyFill="1" applyBorder="1" applyAlignment="1">
      <alignment wrapText="1"/>
    </xf>
    <xf numFmtId="0" fontId="13" fillId="3" borderId="28" xfId="0" applyFont="1" applyFill="1" applyBorder="1" applyAlignment="1">
      <alignment wrapText="1"/>
    </xf>
    <xf numFmtId="0" fontId="13" fillId="3" borderId="30" xfId="0" applyFont="1" applyFill="1" applyBorder="1" applyAlignment="1">
      <alignment wrapText="1"/>
    </xf>
    <xf numFmtId="0" fontId="14" fillId="4" borderId="21" xfId="0" applyFont="1" applyFill="1" applyBorder="1" applyAlignment="1">
      <alignment horizontal="center"/>
    </xf>
    <xf numFmtId="0" fontId="14" fillId="4" borderId="28" xfId="0" applyFont="1" applyFill="1" applyBorder="1" applyAlignment="1">
      <alignment horizontal="center"/>
    </xf>
    <xf numFmtId="0" fontId="14" fillId="4" borderId="30" xfId="0" applyFont="1" applyFill="1" applyBorder="1" applyAlignment="1">
      <alignment horizontal="center"/>
    </xf>
    <xf numFmtId="0" fontId="9" fillId="2" borderId="29" xfId="0" applyFont="1" applyFill="1" applyBorder="1" applyAlignment="1" applyProtection="1">
      <alignment horizontal="center" vertical="top" wrapText="1"/>
    </xf>
    <xf numFmtId="0" fontId="9" fillId="2" borderId="5" xfId="0" applyFont="1" applyFill="1" applyBorder="1" applyAlignment="1" applyProtection="1">
      <alignment horizontal="center"/>
    </xf>
    <xf numFmtId="0" fontId="9" fillId="2" borderId="5" xfId="0" applyFont="1" applyFill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vertical="top" wrapText="1"/>
    </xf>
    <xf numFmtId="4" fontId="2" fillId="2" borderId="5" xfId="0" applyNumberFormat="1" applyFont="1" applyFill="1" applyBorder="1" applyAlignment="1" applyProtection="1">
      <alignment horizontal="center" vertical="top" wrapText="1"/>
    </xf>
    <xf numFmtId="0" fontId="9" fillId="2" borderId="5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XFD342"/>
  <sheetViews>
    <sheetView tabSelected="1" topLeftCell="A297" zoomScaleNormal="100" workbookViewId="0">
      <selection activeCell="A305" sqref="A305:XFD305"/>
    </sheetView>
  </sheetViews>
  <sheetFormatPr defaultColWidth="8.85546875" defaultRowHeight="15"/>
  <cols>
    <col min="1" max="1" width="6" style="1" customWidth="1"/>
    <col min="2" max="2" width="6.5703125" style="1" customWidth="1"/>
    <col min="3" max="3" width="8.7109375" style="1" customWidth="1"/>
    <col min="4" max="4" width="13.85546875" style="1" customWidth="1"/>
    <col min="5" max="5" width="8.28515625" style="1" customWidth="1"/>
    <col min="6" max="6" width="8.85546875" style="1"/>
    <col min="7" max="7" width="3.85546875" style="1" customWidth="1"/>
    <col min="8" max="8" width="4.28515625" style="1" customWidth="1"/>
    <col min="9" max="9" width="7.5703125" style="1" customWidth="1"/>
    <col min="10" max="10" width="8" style="1" customWidth="1"/>
    <col min="11" max="11" width="9.140625" style="1" customWidth="1"/>
    <col min="12" max="12" width="6.28515625" style="1" customWidth="1"/>
    <col min="13" max="13" width="20.85546875" style="1" customWidth="1"/>
    <col min="14" max="16382" width="8.85546875" style="1"/>
    <col min="16383" max="16384" width="11.5703125" style="1" customWidth="1"/>
  </cols>
  <sheetData>
    <row r="1" spans="1:13" ht="15.75">
      <c r="I1" s="2"/>
      <c r="J1" s="2"/>
      <c r="K1" s="2"/>
      <c r="L1" s="2"/>
      <c r="M1" s="2"/>
    </row>
    <row r="2" spans="1:13" ht="15.75">
      <c r="H2" s="3"/>
      <c r="I2" s="45" t="s">
        <v>0</v>
      </c>
      <c r="J2" s="45"/>
      <c r="K2" s="45"/>
      <c r="L2" s="45"/>
      <c r="M2" s="45"/>
    </row>
    <row r="3" spans="1:13" ht="15.75">
      <c r="H3" s="45" t="s">
        <v>1</v>
      </c>
      <c r="I3" s="45"/>
      <c r="J3" s="45"/>
      <c r="K3" s="45"/>
      <c r="L3" s="45"/>
      <c r="M3" s="45"/>
    </row>
    <row r="4" spans="1:13" ht="15.75">
      <c r="H4" s="4"/>
      <c r="I4" s="45" t="s">
        <v>2</v>
      </c>
      <c r="J4" s="45"/>
      <c r="K4" s="45"/>
      <c r="L4" s="45"/>
      <c r="M4" s="45"/>
    </row>
    <row r="5" spans="1:13" ht="15.75">
      <c r="H5" s="45" t="s">
        <v>3</v>
      </c>
      <c r="I5" s="45"/>
      <c r="J5" s="45"/>
      <c r="K5" s="45"/>
      <c r="L5" s="45"/>
      <c r="M5" s="45"/>
    </row>
    <row r="6" spans="1:13" ht="15.75">
      <c r="H6" s="3"/>
      <c r="I6" s="45" t="s">
        <v>4</v>
      </c>
      <c r="J6" s="45"/>
      <c r="K6" s="45"/>
      <c r="L6" s="45"/>
      <c r="M6" s="45"/>
    </row>
    <row r="7" spans="1:13" ht="15.75">
      <c r="H7" s="3"/>
      <c r="I7" s="45" t="s">
        <v>323</v>
      </c>
      <c r="J7" s="45"/>
      <c r="K7" s="45"/>
      <c r="L7" s="45"/>
      <c r="M7" s="45"/>
    </row>
    <row r="8" spans="1:13">
      <c r="H8" s="3"/>
      <c r="I8" s="46" t="s">
        <v>5</v>
      </c>
      <c r="J8" s="46"/>
      <c r="K8" s="46"/>
      <c r="L8" s="46"/>
      <c r="M8" s="46"/>
    </row>
    <row r="10" spans="1:13" ht="18.75">
      <c r="A10" s="47" t="s">
        <v>6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</row>
    <row r="11" spans="1:13" ht="15.75">
      <c r="A11" s="48" t="s">
        <v>7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2" spans="1:13" ht="15.75">
      <c r="A12" s="48" t="s">
        <v>8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4" spans="1:13" ht="54" customHeight="1">
      <c r="A14" s="49" t="s">
        <v>325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</row>
    <row r="15" spans="1:13" ht="18.75">
      <c r="A15" s="50" t="s">
        <v>9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</row>
    <row r="16" spans="1:13" ht="18.75">
      <c r="A16" s="50" t="s">
        <v>10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</row>
    <row r="17" spans="1:1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" customHeight="1">
      <c r="A18" s="51" t="s">
        <v>11</v>
      </c>
      <c r="B18" s="52" t="s">
        <v>12</v>
      </c>
      <c r="C18" s="52"/>
      <c r="D18" s="52"/>
      <c r="E18" s="52" t="s">
        <v>13</v>
      </c>
      <c r="F18" s="52"/>
      <c r="G18" s="52"/>
      <c r="H18" s="52" t="s">
        <v>14</v>
      </c>
      <c r="I18" s="52"/>
      <c r="J18" s="52"/>
      <c r="K18" s="53" t="s">
        <v>15</v>
      </c>
      <c r="L18" s="53"/>
      <c r="M18" s="53"/>
    </row>
    <row r="19" spans="1:13" ht="35.25" customHeight="1">
      <c r="A19" s="51"/>
      <c r="B19" s="52"/>
      <c r="C19" s="52"/>
      <c r="D19" s="52"/>
      <c r="E19" s="52"/>
      <c r="F19" s="52"/>
      <c r="G19" s="52"/>
      <c r="H19" s="52"/>
      <c r="I19" s="52"/>
      <c r="J19" s="52"/>
      <c r="K19" s="53"/>
      <c r="L19" s="53"/>
      <c r="M19" s="53"/>
    </row>
    <row r="20" spans="1:13" ht="25.5" customHeight="1">
      <c r="A20" s="35">
        <v>1</v>
      </c>
      <c r="B20" s="54" t="s">
        <v>16</v>
      </c>
      <c r="C20" s="54"/>
      <c r="D20" s="54"/>
      <c r="E20" s="55">
        <v>1</v>
      </c>
      <c r="F20" s="55"/>
      <c r="G20" s="55"/>
      <c r="H20" s="55">
        <v>1</v>
      </c>
      <c r="I20" s="55"/>
      <c r="J20" s="55"/>
      <c r="K20" s="56">
        <v>1</v>
      </c>
      <c r="L20" s="56"/>
      <c r="M20" s="56"/>
    </row>
    <row r="21" spans="1:13" ht="16.5" customHeight="1">
      <c r="A21" s="57">
        <v>2</v>
      </c>
      <c r="B21" s="58" t="s">
        <v>17</v>
      </c>
      <c r="C21" s="58"/>
      <c r="D21" s="58"/>
      <c r="E21" s="59" t="s">
        <v>18</v>
      </c>
      <c r="F21" s="59"/>
      <c r="G21" s="59"/>
      <c r="H21" s="59" t="s">
        <v>18</v>
      </c>
      <c r="I21" s="59"/>
      <c r="J21" s="59"/>
      <c r="K21" s="60" t="s">
        <v>18</v>
      </c>
      <c r="L21" s="60"/>
      <c r="M21" s="60"/>
    </row>
    <row r="22" spans="1:13">
      <c r="A22" s="57"/>
      <c r="B22" s="58"/>
      <c r="C22" s="58"/>
      <c r="D22" s="58"/>
      <c r="E22" s="59"/>
      <c r="F22" s="59"/>
      <c r="G22" s="59"/>
      <c r="H22" s="59"/>
      <c r="I22" s="59"/>
      <c r="J22" s="59"/>
      <c r="K22" s="60"/>
      <c r="L22" s="60"/>
      <c r="M22" s="60"/>
    </row>
    <row r="23" spans="1:13" ht="27.75" customHeight="1">
      <c r="A23" s="57"/>
      <c r="B23" s="58"/>
      <c r="C23" s="58"/>
      <c r="D23" s="58"/>
      <c r="E23" s="59"/>
      <c r="F23" s="59"/>
      <c r="G23" s="59"/>
      <c r="H23" s="59"/>
      <c r="I23" s="59"/>
      <c r="J23" s="59"/>
      <c r="K23" s="60"/>
      <c r="L23" s="60"/>
      <c r="M23" s="60"/>
    </row>
    <row r="24" spans="1:1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s="8" customFormat="1" ht="18.75">
      <c r="A26" s="61" t="s">
        <v>19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</row>
    <row r="27" spans="1:13" s="8" customFormat="1" ht="10.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s="8" customFormat="1" ht="15" customHeight="1">
      <c r="A28" s="51" t="s">
        <v>11</v>
      </c>
      <c r="B28" s="52" t="s">
        <v>12</v>
      </c>
      <c r="C28" s="52"/>
      <c r="D28" s="52"/>
      <c r="E28" s="62" t="s">
        <v>20</v>
      </c>
      <c r="F28" s="62"/>
      <c r="G28" s="62" t="s">
        <v>21</v>
      </c>
      <c r="H28" s="62"/>
      <c r="I28" s="63" t="s">
        <v>22</v>
      </c>
      <c r="J28" s="63"/>
      <c r="K28" s="63"/>
      <c r="L28" s="64" t="s">
        <v>23</v>
      </c>
      <c r="M28" s="64"/>
    </row>
    <row r="29" spans="1:13" s="8" customFormat="1" ht="44.25" customHeight="1">
      <c r="A29" s="51"/>
      <c r="B29" s="52"/>
      <c r="C29" s="52"/>
      <c r="D29" s="52"/>
      <c r="E29" s="62"/>
      <c r="F29" s="62"/>
      <c r="G29" s="62"/>
      <c r="H29" s="62"/>
      <c r="I29" s="63"/>
      <c r="J29" s="63"/>
      <c r="K29" s="63"/>
      <c r="L29" s="64"/>
      <c r="M29" s="64"/>
    </row>
    <row r="30" spans="1:13" s="8" customFormat="1" ht="22.5" customHeight="1">
      <c r="A30" s="35">
        <v>1</v>
      </c>
      <c r="B30" s="54" t="s">
        <v>16</v>
      </c>
      <c r="C30" s="54"/>
      <c r="D30" s="54"/>
      <c r="E30" s="65" t="s">
        <v>24</v>
      </c>
      <c r="F30" s="65"/>
      <c r="G30" s="65">
        <v>1</v>
      </c>
      <c r="H30" s="65"/>
      <c r="I30" s="66">
        <v>15000</v>
      </c>
      <c r="J30" s="66"/>
      <c r="K30" s="66"/>
      <c r="L30" s="67" t="s">
        <v>25</v>
      </c>
      <c r="M30" s="67"/>
    </row>
    <row r="31" spans="1:13" s="8" customFormat="1" ht="15" customHeight="1">
      <c r="A31" s="68">
        <v>2</v>
      </c>
      <c r="B31" s="69" t="s">
        <v>26</v>
      </c>
      <c r="C31" s="69"/>
      <c r="D31" s="69"/>
      <c r="E31" s="70" t="s">
        <v>24</v>
      </c>
      <c r="F31" s="70"/>
      <c r="G31" s="70">
        <v>1</v>
      </c>
      <c r="H31" s="70"/>
      <c r="I31" s="71" t="s">
        <v>27</v>
      </c>
      <c r="J31" s="71"/>
      <c r="K31" s="71"/>
      <c r="L31" s="72" t="s">
        <v>25</v>
      </c>
      <c r="M31" s="72"/>
    </row>
    <row r="32" spans="1:13" s="8" customFormat="1">
      <c r="A32" s="68"/>
      <c r="B32" s="69"/>
      <c r="C32" s="69"/>
      <c r="D32" s="69"/>
      <c r="E32" s="70"/>
      <c r="F32" s="70"/>
      <c r="G32" s="70"/>
      <c r="H32" s="70"/>
      <c r="I32" s="71"/>
      <c r="J32" s="71"/>
      <c r="K32" s="71"/>
      <c r="L32" s="72"/>
      <c r="M32" s="72"/>
    </row>
    <row r="33" spans="1:13" s="8" customFormat="1">
      <c r="A33" s="68"/>
      <c r="B33" s="69"/>
      <c r="C33" s="69"/>
      <c r="D33" s="69"/>
      <c r="E33" s="70"/>
      <c r="F33" s="70"/>
      <c r="G33" s="70"/>
      <c r="H33" s="70"/>
      <c r="I33" s="71"/>
      <c r="J33" s="71"/>
      <c r="K33" s="71"/>
      <c r="L33" s="72"/>
      <c r="M33" s="72"/>
    </row>
    <row r="34" spans="1:13" ht="3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idden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24" customHeight="1">
      <c r="A36" s="61" t="s">
        <v>28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</row>
    <row r="37" spans="1:1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ht="40.5" customHeight="1">
      <c r="A38" s="73" t="s">
        <v>29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</row>
    <row r="39" spans="1:1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ht="30" customHeight="1">
      <c r="A40" s="74" t="s">
        <v>30</v>
      </c>
      <c r="B40" s="74"/>
      <c r="C40" s="74"/>
      <c r="D40" s="74"/>
      <c r="E40" s="62" t="s">
        <v>31</v>
      </c>
      <c r="F40" s="62"/>
      <c r="G40" s="62"/>
      <c r="H40" s="62"/>
      <c r="I40" s="75" t="s">
        <v>32</v>
      </c>
      <c r="J40" s="75"/>
      <c r="K40" s="75"/>
      <c r="L40" s="75"/>
      <c r="M40" s="75"/>
    </row>
    <row r="41" spans="1:13">
      <c r="A41" s="76" t="s">
        <v>33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</row>
    <row r="42" spans="1:13" ht="39" customHeight="1">
      <c r="A42" s="77" t="s">
        <v>34</v>
      </c>
      <c r="B42" s="77"/>
      <c r="C42" s="77"/>
      <c r="D42" s="77"/>
      <c r="E42" s="70">
        <v>3</v>
      </c>
      <c r="F42" s="70"/>
      <c r="G42" s="70"/>
      <c r="H42" s="70"/>
      <c r="I42" s="78" t="s">
        <v>35</v>
      </c>
      <c r="J42" s="78"/>
      <c r="K42" s="78"/>
      <c r="L42" s="78"/>
      <c r="M42" s="78"/>
    </row>
    <row r="43" spans="1:1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ht="18.75" customHeight="1">
      <c r="A44" s="73" t="s">
        <v>36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</row>
    <row r="45" spans="1:1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ht="30" customHeight="1">
      <c r="A46" s="74" t="s">
        <v>30</v>
      </c>
      <c r="B46" s="74"/>
      <c r="C46" s="74"/>
      <c r="D46" s="74"/>
      <c r="E46" s="62" t="s">
        <v>37</v>
      </c>
      <c r="F46" s="62"/>
      <c r="G46" s="62"/>
      <c r="H46" s="62"/>
      <c r="I46" s="75" t="s">
        <v>38</v>
      </c>
      <c r="J46" s="75"/>
      <c r="K46" s="75"/>
      <c r="L46" s="75"/>
      <c r="M46" s="75"/>
    </row>
    <row r="47" spans="1:13">
      <c r="A47" s="76" t="s">
        <v>33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</row>
    <row r="48" spans="1:13" ht="30.75" customHeight="1">
      <c r="A48" s="77" t="s">
        <v>39</v>
      </c>
      <c r="B48" s="77"/>
      <c r="C48" s="77"/>
      <c r="D48" s="77"/>
      <c r="E48" s="70">
        <v>1</v>
      </c>
      <c r="F48" s="70"/>
      <c r="G48" s="70"/>
      <c r="H48" s="70"/>
      <c r="I48" s="78" t="s">
        <v>40</v>
      </c>
      <c r="J48" s="78"/>
      <c r="K48" s="78"/>
      <c r="L48" s="78"/>
      <c r="M48" s="78"/>
    </row>
    <row r="49" spans="1:1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 ht="18.75" customHeight="1">
      <c r="A50" s="73" t="s">
        <v>41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</row>
    <row r="51" spans="1:13" ht="18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3" ht="18.75" customHeight="1">
      <c r="A52" s="73" t="s">
        <v>42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</row>
    <row r="53" spans="1:13" ht="21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ht="15" customHeight="1">
      <c r="A54" s="51" t="s">
        <v>11</v>
      </c>
      <c r="B54" s="52" t="s">
        <v>12</v>
      </c>
      <c r="C54" s="52"/>
      <c r="D54" s="52"/>
      <c r="E54" s="62" t="s">
        <v>43</v>
      </c>
      <c r="F54" s="62"/>
      <c r="G54" s="62"/>
      <c r="H54" s="75" t="s">
        <v>44</v>
      </c>
      <c r="I54" s="75"/>
      <c r="J54" s="75"/>
      <c r="K54" s="75"/>
      <c r="L54" s="75"/>
      <c r="M54" s="75"/>
    </row>
    <row r="55" spans="1:13" ht="42" customHeight="1">
      <c r="A55" s="51"/>
      <c r="B55" s="52"/>
      <c r="C55" s="52"/>
      <c r="D55" s="52"/>
      <c r="E55" s="62"/>
      <c r="F55" s="62"/>
      <c r="G55" s="62"/>
      <c r="H55" s="75"/>
      <c r="I55" s="75"/>
      <c r="J55" s="75"/>
      <c r="K55" s="75"/>
      <c r="L55" s="75"/>
      <c r="M55" s="75"/>
    </row>
    <row r="56" spans="1:13" ht="93" customHeight="1">
      <c r="A56" s="35">
        <v>1</v>
      </c>
      <c r="B56" s="54" t="s">
        <v>16</v>
      </c>
      <c r="C56" s="54"/>
      <c r="D56" s="54"/>
      <c r="E56" s="70" t="s">
        <v>45</v>
      </c>
      <c r="F56" s="70"/>
      <c r="G56" s="70"/>
      <c r="H56" s="79" t="s">
        <v>46</v>
      </c>
      <c r="I56" s="79"/>
      <c r="J56" s="79"/>
      <c r="K56" s="79"/>
      <c r="L56" s="79"/>
      <c r="M56" s="79"/>
    </row>
    <row r="57" spans="1:13" ht="15" customHeight="1">
      <c r="A57" s="57">
        <v>2</v>
      </c>
      <c r="B57" s="58" t="s">
        <v>47</v>
      </c>
      <c r="C57" s="58"/>
      <c r="D57" s="58"/>
      <c r="E57" s="70"/>
      <c r="F57" s="70"/>
      <c r="G57" s="70"/>
      <c r="H57" s="60" t="s">
        <v>46</v>
      </c>
      <c r="I57" s="60"/>
      <c r="J57" s="60"/>
      <c r="K57" s="60"/>
      <c r="L57" s="60"/>
      <c r="M57" s="60"/>
    </row>
    <row r="58" spans="1:13">
      <c r="A58" s="57"/>
      <c r="B58" s="58"/>
      <c r="C58" s="58"/>
      <c r="D58" s="58"/>
      <c r="E58" s="70"/>
      <c r="F58" s="70"/>
      <c r="G58" s="70"/>
      <c r="H58" s="60"/>
      <c r="I58" s="60"/>
      <c r="J58" s="60"/>
      <c r="K58" s="60"/>
      <c r="L58" s="60"/>
      <c r="M58" s="60"/>
    </row>
    <row r="59" spans="1:13" ht="68.25" customHeight="1">
      <c r="A59" s="57"/>
      <c r="B59" s="58"/>
      <c r="C59" s="58"/>
      <c r="D59" s="58"/>
      <c r="E59" s="70"/>
      <c r="F59" s="70"/>
      <c r="G59" s="70"/>
      <c r="H59" s="60"/>
      <c r="I59" s="60"/>
      <c r="J59" s="60"/>
      <c r="K59" s="60"/>
      <c r="L59" s="60"/>
      <c r="M59" s="60"/>
    </row>
    <row r="60" spans="1:1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1:13" s="8" customFormat="1" ht="18.75" customHeight="1">
      <c r="A61" s="73" t="s">
        <v>48</v>
      </c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</row>
    <row r="62" spans="1:13" s="8" customForma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3" s="8" customFormat="1" ht="15" customHeight="1">
      <c r="A63" s="51" t="s">
        <v>11</v>
      </c>
      <c r="B63" s="52" t="s">
        <v>12</v>
      </c>
      <c r="C63" s="52"/>
      <c r="D63" s="52"/>
      <c r="E63" s="62" t="s">
        <v>49</v>
      </c>
      <c r="F63" s="62"/>
      <c r="G63" s="62"/>
      <c r="H63" s="75" t="s">
        <v>50</v>
      </c>
      <c r="I63" s="75"/>
      <c r="J63" s="75"/>
      <c r="K63" s="75"/>
      <c r="L63" s="75"/>
      <c r="M63" s="75"/>
    </row>
    <row r="64" spans="1:13" s="8" customFormat="1" ht="28.5" customHeight="1">
      <c r="A64" s="51"/>
      <c r="B64" s="52"/>
      <c r="C64" s="52"/>
      <c r="D64" s="52"/>
      <c r="E64" s="62"/>
      <c r="F64" s="62"/>
      <c r="G64" s="62"/>
      <c r="H64" s="75"/>
      <c r="I64" s="75"/>
      <c r="J64" s="75"/>
      <c r="K64" s="75"/>
      <c r="L64" s="75"/>
      <c r="M64" s="75"/>
    </row>
    <row r="65" spans="1:13" s="8" customFormat="1" ht="96" customHeight="1">
      <c r="A65" s="35">
        <v>1</v>
      </c>
      <c r="B65" s="54" t="s">
        <v>16</v>
      </c>
      <c r="C65" s="54"/>
      <c r="D65" s="54"/>
      <c r="E65" s="70" t="s">
        <v>45</v>
      </c>
      <c r="F65" s="70"/>
      <c r="G65" s="70"/>
      <c r="H65" s="79" t="s">
        <v>46</v>
      </c>
      <c r="I65" s="79"/>
      <c r="J65" s="79"/>
      <c r="K65" s="79"/>
      <c r="L65" s="79"/>
      <c r="M65" s="79"/>
    </row>
    <row r="66" spans="1:13" s="8" customFormat="1" ht="15" customHeight="1">
      <c r="A66" s="57">
        <v>2</v>
      </c>
      <c r="B66" s="58" t="s">
        <v>47</v>
      </c>
      <c r="C66" s="58"/>
      <c r="D66" s="58"/>
      <c r="E66" s="70"/>
      <c r="F66" s="70"/>
      <c r="G66" s="70"/>
      <c r="H66" s="60" t="s">
        <v>46</v>
      </c>
      <c r="I66" s="60"/>
      <c r="J66" s="60"/>
      <c r="K66" s="60"/>
      <c r="L66" s="60"/>
      <c r="M66" s="60"/>
    </row>
    <row r="67" spans="1:13" s="8" customFormat="1">
      <c r="A67" s="57"/>
      <c r="B67" s="58"/>
      <c r="C67" s="58"/>
      <c r="D67" s="58"/>
      <c r="E67" s="70"/>
      <c r="F67" s="70"/>
      <c r="G67" s="70"/>
      <c r="H67" s="60"/>
      <c r="I67" s="60"/>
      <c r="J67" s="60"/>
      <c r="K67" s="60"/>
      <c r="L67" s="60"/>
      <c r="M67" s="60"/>
    </row>
    <row r="68" spans="1:13" s="8" customFormat="1" ht="63" customHeight="1">
      <c r="A68" s="57"/>
      <c r="B68" s="58"/>
      <c r="C68" s="58"/>
      <c r="D68" s="58"/>
      <c r="E68" s="70"/>
      <c r="F68" s="70"/>
      <c r="G68" s="70"/>
      <c r="H68" s="60"/>
      <c r="I68" s="60"/>
      <c r="J68" s="60"/>
      <c r="K68" s="60"/>
      <c r="L68" s="60"/>
      <c r="M68" s="60"/>
    </row>
    <row r="69" spans="1:1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1:13" s="8" customFormat="1" ht="59.25" customHeight="1">
      <c r="A70" s="73" t="s">
        <v>51</v>
      </c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</row>
    <row r="71" spans="1:13" ht="84" customHeight="1">
      <c r="A71" s="10" t="s">
        <v>52</v>
      </c>
      <c r="B71" s="63" t="s">
        <v>53</v>
      </c>
      <c r="C71" s="63"/>
      <c r="D71" s="63" t="s">
        <v>54</v>
      </c>
      <c r="E71" s="63"/>
      <c r="F71" s="33" t="s">
        <v>55</v>
      </c>
      <c r="G71" s="63" t="s">
        <v>56</v>
      </c>
      <c r="H71" s="63"/>
      <c r="I71" s="63"/>
      <c r="J71" s="63" t="s">
        <v>57</v>
      </c>
      <c r="K71" s="63"/>
      <c r="L71" s="64" t="s">
        <v>58</v>
      </c>
      <c r="M71" s="64"/>
    </row>
    <row r="72" spans="1:13" ht="33" customHeight="1">
      <c r="A72" s="80">
        <v>1</v>
      </c>
      <c r="B72" s="81" t="s">
        <v>16</v>
      </c>
      <c r="C72" s="81"/>
      <c r="D72" s="82" t="s">
        <v>59</v>
      </c>
      <c r="E72" s="82"/>
      <c r="F72" s="7" t="s">
        <v>24</v>
      </c>
      <c r="G72" s="65" t="s">
        <v>60</v>
      </c>
      <c r="H72" s="65"/>
      <c r="I72" s="65"/>
      <c r="J72" s="66">
        <v>72232.67</v>
      </c>
      <c r="K72" s="66"/>
      <c r="L72" s="67">
        <v>3</v>
      </c>
      <c r="M72" s="67"/>
    </row>
    <row r="73" spans="1:13" ht="69.75" customHeight="1">
      <c r="A73" s="80"/>
      <c r="B73" s="81" t="s">
        <v>61</v>
      </c>
      <c r="C73" s="81"/>
      <c r="D73" s="82"/>
      <c r="E73" s="82"/>
      <c r="F73" s="7" t="s">
        <v>24</v>
      </c>
      <c r="G73" s="65" t="s">
        <v>62</v>
      </c>
      <c r="H73" s="65"/>
      <c r="I73" s="65"/>
      <c r="J73" s="66">
        <v>47992.67</v>
      </c>
      <c r="K73" s="66"/>
      <c r="L73" s="67">
        <v>3</v>
      </c>
      <c r="M73" s="67"/>
    </row>
    <row r="74" spans="1:13" ht="69.75" customHeight="1">
      <c r="A74" s="80">
        <f>A72+1</f>
        <v>2</v>
      </c>
      <c r="B74" s="81" t="s">
        <v>16</v>
      </c>
      <c r="C74" s="81"/>
      <c r="D74" s="83" t="s">
        <v>63</v>
      </c>
      <c r="E74" s="83"/>
      <c r="F74" s="7" t="s">
        <v>24</v>
      </c>
      <c r="G74" s="65" t="s">
        <v>60</v>
      </c>
      <c r="H74" s="65"/>
      <c r="I74" s="65"/>
      <c r="J74" s="66">
        <v>21846.33</v>
      </c>
      <c r="K74" s="66"/>
      <c r="L74" s="67">
        <v>3</v>
      </c>
      <c r="M74" s="67"/>
    </row>
    <row r="75" spans="1:13" ht="69.75" customHeight="1">
      <c r="A75" s="80"/>
      <c r="B75" s="81" t="s">
        <v>61</v>
      </c>
      <c r="C75" s="81"/>
      <c r="D75" s="83"/>
      <c r="E75" s="83"/>
      <c r="F75" s="7" t="s">
        <v>24</v>
      </c>
      <c r="G75" s="65" t="s">
        <v>62</v>
      </c>
      <c r="H75" s="65"/>
      <c r="I75" s="65"/>
      <c r="J75" s="66">
        <v>20079.669999999998</v>
      </c>
      <c r="K75" s="66"/>
      <c r="L75" s="67">
        <v>3</v>
      </c>
      <c r="M75" s="67"/>
    </row>
    <row r="76" spans="1:13" ht="69.75" customHeight="1">
      <c r="A76" s="80">
        <f>A74+1</f>
        <v>3</v>
      </c>
      <c r="B76" s="81" t="s">
        <v>16</v>
      </c>
      <c r="C76" s="81"/>
      <c r="D76" s="83" t="s">
        <v>64</v>
      </c>
      <c r="E76" s="83"/>
      <c r="F76" s="7" t="s">
        <v>24</v>
      </c>
      <c r="G76" s="65" t="s">
        <v>60</v>
      </c>
      <c r="H76" s="65"/>
      <c r="I76" s="65"/>
      <c r="J76" s="66">
        <f>59559.67*105.4/100</f>
        <v>62775.892180000003</v>
      </c>
      <c r="K76" s="66"/>
      <c r="L76" s="67">
        <v>3</v>
      </c>
      <c r="M76" s="67"/>
    </row>
    <row r="77" spans="1:13" ht="69.75" customHeight="1">
      <c r="A77" s="80"/>
      <c r="B77" s="81" t="s">
        <v>61</v>
      </c>
      <c r="C77" s="81"/>
      <c r="D77" s="83"/>
      <c r="E77" s="83"/>
      <c r="F77" s="7" t="s">
        <v>24</v>
      </c>
      <c r="G77" s="65" t="s">
        <v>62</v>
      </c>
      <c r="H77" s="65"/>
      <c r="I77" s="65"/>
      <c r="J77" s="66">
        <f>59559.67*105.4/100</f>
        <v>62775.892180000003</v>
      </c>
      <c r="K77" s="66"/>
      <c r="L77" s="67">
        <v>3</v>
      </c>
      <c r="M77" s="67"/>
    </row>
    <row r="78" spans="1:13" ht="30.75" customHeight="1">
      <c r="A78" s="80">
        <f>A74+1</f>
        <v>3</v>
      </c>
      <c r="B78" s="81" t="s">
        <v>16</v>
      </c>
      <c r="C78" s="81"/>
      <c r="D78" s="82" t="s">
        <v>65</v>
      </c>
      <c r="E78" s="82"/>
      <c r="F78" s="7" t="s">
        <v>24</v>
      </c>
      <c r="G78" s="65" t="s">
        <v>60</v>
      </c>
      <c r="H78" s="65"/>
      <c r="I78" s="65"/>
      <c r="J78" s="84">
        <v>100000</v>
      </c>
      <c r="K78" s="84"/>
      <c r="L78" s="65">
        <v>3</v>
      </c>
      <c r="M78" s="65"/>
    </row>
    <row r="79" spans="1:13" ht="62.25" customHeight="1">
      <c r="A79" s="80"/>
      <c r="B79" s="81" t="s">
        <v>61</v>
      </c>
      <c r="C79" s="81"/>
      <c r="D79" s="82"/>
      <c r="E79" s="82"/>
      <c r="F79" s="7" t="s">
        <v>24</v>
      </c>
      <c r="G79" s="65" t="s">
        <v>66</v>
      </c>
      <c r="H79" s="65"/>
      <c r="I79" s="65"/>
      <c r="J79" s="66" t="s">
        <v>67</v>
      </c>
      <c r="K79" s="66"/>
      <c r="L79" s="65">
        <v>3</v>
      </c>
      <c r="M79" s="65"/>
    </row>
    <row r="80" spans="1:13" ht="62.25" customHeight="1">
      <c r="A80" s="80">
        <f>A78+1</f>
        <v>4</v>
      </c>
      <c r="B80" s="81" t="s">
        <v>16</v>
      </c>
      <c r="C80" s="81"/>
      <c r="D80" s="82" t="s">
        <v>68</v>
      </c>
      <c r="E80" s="82"/>
      <c r="F80" s="7" t="s">
        <v>24</v>
      </c>
      <c r="G80" s="65" t="s">
        <v>60</v>
      </c>
      <c r="H80" s="65"/>
      <c r="I80" s="65"/>
      <c r="J80" s="84">
        <v>60000</v>
      </c>
      <c r="K80" s="84"/>
      <c r="L80" s="65">
        <v>3</v>
      </c>
      <c r="M80" s="65"/>
    </row>
    <row r="81" spans="1:13" ht="75" customHeight="1">
      <c r="A81" s="80"/>
      <c r="B81" s="81" t="s">
        <v>61</v>
      </c>
      <c r="C81" s="81"/>
      <c r="D81" s="82"/>
      <c r="E81" s="82"/>
      <c r="F81" s="7" t="s">
        <v>24</v>
      </c>
      <c r="G81" s="65" t="s">
        <v>69</v>
      </c>
      <c r="H81" s="65"/>
      <c r="I81" s="65"/>
      <c r="J81" s="84" t="s">
        <v>67</v>
      </c>
      <c r="K81" s="84"/>
      <c r="L81" s="65">
        <v>3</v>
      </c>
      <c r="M81" s="65"/>
    </row>
    <row r="82" spans="1:13" ht="30.75" customHeight="1">
      <c r="A82" s="80">
        <f>A80+1</f>
        <v>5</v>
      </c>
      <c r="B82" s="81" t="s">
        <v>16</v>
      </c>
      <c r="C82" s="81"/>
      <c r="D82" s="82" t="s">
        <v>70</v>
      </c>
      <c r="E82" s="82"/>
      <c r="F82" s="7" t="s">
        <v>24</v>
      </c>
      <c r="G82" s="65" t="s">
        <v>60</v>
      </c>
      <c r="H82" s="65"/>
      <c r="I82" s="65"/>
      <c r="J82" s="66">
        <f>54829.67*105.4/100</f>
        <v>57790.472180000004</v>
      </c>
      <c r="K82" s="66"/>
      <c r="L82" s="67">
        <v>3</v>
      </c>
      <c r="M82" s="67"/>
    </row>
    <row r="83" spans="1:13" ht="51.75" customHeight="1">
      <c r="A83" s="80"/>
      <c r="B83" s="81" t="s">
        <v>61</v>
      </c>
      <c r="C83" s="81"/>
      <c r="D83" s="82"/>
      <c r="E83" s="82"/>
      <c r="F83" s="7" t="s">
        <v>24</v>
      </c>
      <c r="G83" s="65" t="s">
        <v>71</v>
      </c>
      <c r="H83" s="65"/>
      <c r="I83" s="65"/>
      <c r="J83" s="66">
        <f>54829.67*105.4/100</f>
        <v>57790.472180000004</v>
      </c>
      <c r="K83" s="66"/>
      <c r="L83" s="67">
        <v>3</v>
      </c>
      <c r="M83" s="67"/>
    </row>
    <row r="84" spans="1:13" ht="51.75" customHeight="1">
      <c r="A84" s="80">
        <f>A82+1</f>
        <v>6</v>
      </c>
      <c r="B84" s="81" t="s">
        <v>16</v>
      </c>
      <c r="C84" s="81"/>
      <c r="D84" s="83" t="s">
        <v>72</v>
      </c>
      <c r="E84" s="83"/>
      <c r="F84" s="7" t="s">
        <v>24</v>
      </c>
      <c r="G84" s="65" t="s">
        <v>73</v>
      </c>
      <c r="H84" s="65"/>
      <c r="I84" s="65"/>
      <c r="J84" s="66" t="s">
        <v>40</v>
      </c>
      <c r="K84" s="66"/>
      <c r="L84" s="67">
        <v>3</v>
      </c>
      <c r="M84" s="67"/>
    </row>
    <row r="85" spans="1:13" ht="51.75" customHeight="1">
      <c r="A85" s="80"/>
      <c r="B85" s="81" t="s">
        <v>61</v>
      </c>
      <c r="C85" s="81"/>
      <c r="D85" s="83"/>
      <c r="E85" s="83"/>
      <c r="F85" s="7" t="s">
        <v>24</v>
      </c>
      <c r="G85" s="65" t="s">
        <v>74</v>
      </c>
      <c r="H85" s="65"/>
      <c r="I85" s="65"/>
      <c r="J85" s="66" t="s">
        <v>40</v>
      </c>
      <c r="K85" s="66"/>
      <c r="L85" s="67">
        <v>3</v>
      </c>
      <c r="M85" s="67"/>
    </row>
    <row r="86" spans="1:13" ht="36.75" customHeight="1">
      <c r="A86" s="80">
        <f>A84+1</f>
        <v>7</v>
      </c>
      <c r="B86" s="81" t="s">
        <v>16</v>
      </c>
      <c r="C86" s="81"/>
      <c r="D86" s="83" t="s">
        <v>75</v>
      </c>
      <c r="E86" s="83"/>
      <c r="F86" s="7" t="s">
        <v>24</v>
      </c>
      <c r="G86" s="65" t="s">
        <v>60</v>
      </c>
      <c r="H86" s="65"/>
      <c r="I86" s="65"/>
      <c r="J86" s="66">
        <v>28409.67</v>
      </c>
      <c r="K86" s="66"/>
      <c r="L86" s="67">
        <v>3</v>
      </c>
      <c r="M86" s="67"/>
    </row>
    <row r="87" spans="1:13" ht="85.5" customHeight="1">
      <c r="A87" s="80"/>
      <c r="B87" s="81" t="s">
        <v>61</v>
      </c>
      <c r="C87" s="81"/>
      <c r="D87" s="83"/>
      <c r="E87" s="83"/>
      <c r="F87" s="7" t="s">
        <v>24</v>
      </c>
      <c r="G87" s="65" t="s">
        <v>76</v>
      </c>
      <c r="H87" s="65"/>
      <c r="I87" s="65"/>
      <c r="J87" s="66">
        <v>28409.67</v>
      </c>
      <c r="K87" s="66"/>
      <c r="L87" s="67">
        <v>3</v>
      </c>
      <c r="M87" s="67"/>
    </row>
    <row r="88" spans="1:13" ht="42.75" customHeight="1">
      <c r="A88" s="80">
        <f>A86+1</f>
        <v>8</v>
      </c>
      <c r="B88" s="81" t="s">
        <v>16</v>
      </c>
      <c r="C88" s="81"/>
      <c r="D88" s="83" t="s">
        <v>77</v>
      </c>
      <c r="E88" s="83"/>
      <c r="F88" s="7" t="s">
        <v>24</v>
      </c>
      <c r="G88" s="65" t="s">
        <v>78</v>
      </c>
      <c r="H88" s="65"/>
      <c r="I88" s="65"/>
      <c r="J88" s="66">
        <v>30298.32</v>
      </c>
      <c r="K88" s="66"/>
      <c r="L88" s="67">
        <v>3</v>
      </c>
      <c r="M88" s="67"/>
    </row>
    <row r="89" spans="1:13" ht="41.85" customHeight="1">
      <c r="A89" s="80"/>
      <c r="B89" s="81" t="s">
        <v>61</v>
      </c>
      <c r="C89" s="81"/>
      <c r="D89" s="83"/>
      <c r="E89" s="83"/>
      <c r="F89" s="7" t="s">
        <v>24</v>
      </c>
      <c r="G89" s="65" t="s">
        <v>79</v>
      </c>
      <c r="H89" s="65"/>
      <c r="I89" s="65"/>
      <c r="J89" s="66">
        <v>30298.32</v>
      </c>
      <c r="K89" s="66"/>
      <c r="L89" s="67">
        <v>3</v>
      </c>
      <c r="M89" s="67"/>
    </row>
    <row r="90" spans="1:13" ht="30" customHeight="1">
      <c r="A90" s="80">
        <f>A88+1</f>
        <v>9</v>
      </c>
      <c r="B90" s="81" t="s">
        <v>16</v>
      </c>
      <c r="C90" s="81"/>
      <c r="D90" s="82" t="s">
        <v>80</v>
      </c>
      <c r="E90" s="82"/>
      <c r="F90" s="55" t="s">
        <v>24</v>
      </c>
      <c r="G90" s="65" t="s">
        <v>60</v>
      </c>
      <c r="H90" s="65"/>
      <c r="I90" s="65"/>
      <c r="J90" s="66">
        <f>1131*105.4/100</f>
        <v>1192.0740000000001</v>
      </c>
      <c r="K90" s="66"/>
      <c r="L90" s="67">
        <v>3</v>
      </c>
      <c r="M90" s="67"/>
    </row>
    <row r="91" spans="1:13" ht="30" customHeight="1">
      <c r="A91" s="80"/>
      <c r="B91" s="81" t="s">
        <v>61</v>
      </c>
      <c r="C91" s="81"/>
      <c r="D91" s="82"/>
      <c r="E91" s="82"/>
      <c r="F91" s="55"/>
      <c r="G91" s="65"/>
      <c r="H91" s="65"/>
      <c r="I91" s="65"/>
      <c r="J91" s="66">
        <f>1131*105.4/100</f>
        <v>1192.0740000000001</v>
      </c>
      <c r="K91" s="66"/>
      <c r="L91" s="67">
        <v>3</v>
      </c>
      <c r="M91" s="67"/>
    </row>
    <row r="92" spans="1:13" ht="30" customHeight="1">
      <c r="A92" s="80">
        <f>A90+1</f>
        <v>10</v>
      </c>
      <c r="B92" s="81" t="s">
        <v>16</v>
      </c>
      <c r="C92" s="81"/>
      <c r="D92" s="82" t="s">
        <v>81</v>
      </c>
      <c r="E92" s="82"/>
      <c r="F92" s="55" t="s">
        <v>24</v>
      </c>
      <c r="G92" s="65" t="s">
        <v>60</v>
      </c>
      <c r="H92" s="65"/>
      <c r="I92" s="65"/>
      <c r="J92" s="66">
        <f>1446.33*105.4/100</f>
        <v>1524.43182</v>
      </c>
      <c r="K92" s="66"/>
      <c r="L92" s="67">
        <v>3</v>
      </c>
      <c r="M92" s="67"/>
    </row>
    <row r="93" spans="1:13" ht="30" customHeight="1">
      <c r="A93" s="80"/>
      <c r="B93" s="81" t="s">
        <v>61</v>
      </c>
      <c r="C93" s="81"/>
      <c r="D93" s="82"/>
      <c r="E93" s="82"/>
      <c r="F93" s="55"/>
      <c r="G93" s="65"/>
      <c r="H93" s="65"/>
      <c r="I93" s="65"/>
      <c r="J93" s="66">
        <f>1446.33*105.4/100</f>
        <v>1524.43182</v>
      </c>
      <c r="K93" s="66"/>
      <c r="L93" s="67">
        <v>3</v>
      </c>
      <c r="M93" s="67"/>
    </row>
    <row r="94" spans="1:13" ht="30" customHeight="1">
      <c r="A94" s="80">
        <f>A90+1</f>
        <v>10</v>
      </c>
      <c r="B94" s="81" t="s">
        <v>16</v>
      </c>
      <c r="C94" s="81"/>
      <c r="D94" s="82" t="s">
        <v>82</v>
      </c>
      <c r="E94" s="82"/>
      <c r="F94" s="55" t="s">
        <v>24</v>
      </c>
      <c r="G94" s="65" t="s">
        <v>60</v>
      </c>
      <c r="H94" s="65"/>
      <c r="I94" s="65"/>
      <c r="J94" s="66">
        <f>1436.33*105.4/100</f>
        <v>1513.8918200000001</v>
      </c>
      <c r="K94" s="66"/>
      <c r="L94" s="67">
        <v>3</v>
      </c>
      <c r="M94" s="67"/>
    </row>
    <row r="95" spans="1:13" ht="30" customHeight="1">
      <c r="A95" s="80"/>
      <c r="B95" s="81" t="s">
        <v>61</v>
      </c>
      <c r="C95" s="81"/>
      <c r="D95" s="82"/>
      <c r="E95" s="82"/>
      <c r="F95" s="55"/>
      <c r="G95" s="65"/>
      <c r="H95" s="65"/>
      <c r="I95" s="65"/>
      <c r="J95" s="66">
        <f>1436.33*105.4/100</f>
        <v>1513.8918200000001</v>
      </c>
      <c r="K95" s="66"/>
      <c r="L95" s="67">
        <v>3</v>
      </c>
      <c r="M95" s="67"/>
    </row>
    <row r="96" spans="1:13" ht="23.25" customHeight="1">
      <c r="A96" s="80">
        <f>A92+1</f>
        <v>11</v>
      </c>
      <c r="B96" s="81" t="s">
        <v>16</v>
      </c>
      <c r="C96" s="81"/>
      <c r="D96" s="82" t="s">
        <v>83</v>
      </c>
      <c r="E96" s="82"/>
      <c r="F96" s="55" t="s">
        <v>24</v>
      </c>
      <c r="G96" s="65" t="s">
        <v>60</v>
      </c>
      <c r="H96" s="65"/>
      <c r="I96" s="65"/>
      <c r="J96" s="66">
        <f>1751.33*105.4/100</f>
        <v>1845.90182</v>
      </c>
      <c r="K96" s="66"/>
      <c r="L96" s="67">
        <v>3</v>
      </c>
      <c r="M96" s="67"/>
    </row>
    <row r="97" spans="1:15" ht="30" customHeight="1">
      <c r="A97" s="80"/>
      <c r="B97" s="81" t="s">
        <v>61</v>
      </c>
      <c r="C97" s="81"/>
      <c r="D97" s="82"/>
      <c r="E97" s="82"/>
      <c r="F97" s="55"/>
      <c r="G97" s="65"/>
      <c r="H97" s="65"/>
      <c r="I97" s="65"/>
      <c r="J97" s="66">
        <f>1751.33*105.4/100</f>
        <v>1845.90182</v>
      </c>
      <c r="K97" s="66"/>
      <c r="L97" s="67">
        <v>3</v>
      </c>
      <c r="M97" s="67"/>
    </row>
    <row r="98" spans="1:15" ht="17.25" customHeight="1">
      <c r="A98" s="80">
        <f>A96+1</f>
        <v>12</v>
      </c>
      <c r="B98" s="81" t="s">
        <v>16</v>
      </c>
      <c r="C98" s="81"/>
      <c r="D98" s="82" t="s">
        <v>84</v>
      </c>
      <c r="E98" s="82"/>
      <c r="F98" s="55" t="s">
        <v>24</v>
      </c>
      <c r="G98" s="65" t="s">
        <v>85</v>
      </c>
      <c r="H98" s="65"/>
      <c r="I98" s="65"/>
      <c r="J98" s="66">
        <f>60943.33*105.4/100</f>
        <v>64234.269820000009</v>
      </c>
      <c r="K98" s="66"/>
      <c r="L98" s="65">
        <v>5</v>
      </c>
      <c r="M98" s="65"/>
      <c r="N98" s="11"/>
      <c r="O98" s="11"/>
    </row>
    <row r="99" spans="1:15" ht="17.25" customHeight="1">
      <c r="A99" s="80"/>
      <c r="B99" s="81" t="s">
        <v>61</v>
      </c>
      <c r="C99" s="81"/>
      <c r="D99" s="82"/>
      <c r="E99" s="82"/>
      <c r="F99" s="55"/>
      <c r="G99" s="65"/>
      <c r="H99" s="65"/>
      <c r="I99" s="65"/>
      <c r="J99" s="66"/>
      <c r="K99" s="66"/>
      <c r="L99" s="65"/>
      <c r="M99" s="65"/>
      <c r="N99" s="11"/>
      <c r="O99" s="11"/>
    </row>
    <row r="100" spans="1:15" ht="30" customHeight="1">
      <c r="A100" s="80">
        <f>A98+1</f>
        <v>13</v>
      </c>
      <c r="B100" s="81" t="s">
        <v>16</v>
      </c>
      <c r="C100" s="81"/>
      <c r="D100" s="82" t="s">
        <v>86</v>
      </c>
      <c r="E100" s="82"/>
      <c r="F100" s="7" t="s">
        <v>24</v>
      </c>
      <c r="G100" s="65" t="s">
        <v>87</v>
      </c>
      <c r="H100" s="65"/>
      <c r="I100" s="65"/>
      <c r="J100" s="66">
        <f>7789.67*105.4/100</f>
        <v>8210.3121800000008</v>
      </c>
      <c r="K100" s="66"/>
      <c r="L100" s="67">
        <v>5</v>
      </c>
      <c r="M100" s="67"/>
    </row>
    <row r="101" spans="1:15" ht="48" customHeight="1">
      <c r="A101" s="80"/>
      <c r="B101" s="81" t="s">
        <v>61</v>
      </c>
      <c r="C101" s="81"/>
      <c r="D101" s="82"/>
      <c r="E101" s="82"/>
      <c r="F101" s="7" t="s">
        <v>24</v>
      </c>
      <c r="G101" s="65" t="s">
        <v>60</v>
      </c>
      <c r="H101" s="65"/>
      <c r="I101" s="65"/>
      <c r="J101" s="66">
        <f>7789.67*105.4/100</f>
        <v>8210.3121800000008</v>
      </c>
      <c r="K101" s="66"/>
      <c r="L101" s="67">
        <v>5</v>
      </c>
      <c r="M101" s="67"/>
    </row>
    <row r="102" spans="1:15" ht="15" customHeight="1">
      <c r="A102" s="80">
        <f>A100+1</f>
        <v>14</v>
      </c>
      <c r="B102" s="81" t="s">
        <v>16</v>
      </c>
      <c r="C102" s="81"/>
      <c r="D102" s="82" t="s">
        <v>88</v>
      </c>
      <c r="E102" s="82"/>
      <c r="F102" s="55" t="s">
        <v>24</v>
      </c>
      <c r="G102" s="65" t="s">
        <v>85</v>
      </c>
      <c r="H102" s="65"/>
      <c r="I102" s="65"/>
      <c r="J102" s="66">
        <f>5645.67*105.4/100</f>
        <v>5950.5361800000001</v>
      </c>
      <c r="K102" s="66"/>
      <c r="L102" s="67">
        <v>5</v>
      </c>
      <c r="M102" s="67"/>
    </row>
    <row r="103" spans="1:15" ht="45" customHeight="1">
      <c r="A103" s="80"/>
      <c r="B103" s="81" t="s">
        <v>61</v>
      </c>
      <c r="C103" s="81"/>
      <c r="D103" s="82"/>
      <c r="E103" s="82"/>
      <c r="F103" s="55"/>
      <c r="G103" s="65"/>
      <c r="H103" s="65"/>
      <c r="I103" s="65"/>
      <c r="J103" s="66"/>
      <c r="K103" s="66"/>
      <c r="L103" s="67"/>
      <c r="M103" s="67"/>
    </row>
    <row r="104" spans="1:15" ht="30" customHeight="1">
      <c r="A104" s="80">
        <f>A102+1</f>
        <v>15</v>
      </c>
      <c r="B104" s="81" t="s">
        <v>16</v>
      </c>
      <c r="C104" s="81"/>
      <c r="D104" s="83" t="s">
        <v>89</v>
      </c>
      <c r="E104" s="83"/>
      <c r="F104" s="85" t="s">
        <v>24</v>
      </c>
      <c r="G104" s="65" t="s">
        <v>85</v>
      </c>
      <c r="H104" s="65"/>
      <c r="I104" s="65"/>
      <c r="J104" s="66">
        <f>3709.67*105.4/100</f>
        <v>3909.9921800000006</v>
      </c>
      <c r="K104" s="66"/>
      <c r="L104" s="67">
        <v>5</v>
      </c>
      <c r="M104" s="67"/>
    </row>
    <row r="105" spans="1:15" ht="30" customHeight="1">
      <c r="A105" s="80"/>
      <c r="B105" s="81" t="s">
        <v>61</v>
      </c>
      <c r="C105" s="81"/>
      <c r="D105" s="83"/>
      <c r="E105" s="83"/>
      <c r="F105" s="85"/>
      <c r="G105" s="65" t="s">
        <v>60</v>
      </c>
      <c r="H105" s="65"/>
      <c r="I105" s="65"/>
      <c r="J105" s="66">
        <f>3709.67*105/100</f>
        <v>3895.1535000000003</v>
      </c>
      <c r="K105" s="66"/>
      <c r="L105" s="67">
        <v>5</v>
      </c>
      <c r="M105" s="67"/>
    </row>
    <row r="106" spans="1:15" ht="30" customHeight="1">
      <c r="A106" s="80">
        <f>A104+1</f>
        <v>16</v>
      </c>
      <c r="B106" s="81" t="s">
        <v>16</v>
      </c>
      <c r="C106" s="81"/>
      <c r="D106" s="83" t="s">
        <v>90</v>
      </c>
      <c r="E106" s="83"/>
      <c r="F106" s="85" t="s">
        <v>24</v>
      </c>
      <c r="G106" s="65" t="s">
        <v>85</v>
      </c>
      <c r="H106" s="65"/>
      <c r="I106" s="65"/>
      <c r="J106" s="66">
        <f>2336.33*105.4/100</f>
        <v>2462.4918200000002</v>
      </c>
      <c r="K106" s="66"/>
      <c r="L106" s="67">
        <v>5</v>
      </c>
      <c r="M106" s="67"/>
    </row>
    <row r="107" spans="1:15" ht="30.75" customHeight="1">
      <c r="A107" s="80"/>
      <c r="B107" s="81" t="s">
        <v>61</v>
      </c>
      <c r="C107" s="81"/>
      <c r="D107" s="83"/>
      <c r="E107" s="83"/>
      <c r="F107" s="85"/>
      <c r="G107" s="65" t="s">
        <v>60</v>
      </c>
      <c r="H107" s="65"/>
      <c r="I107" s="65"/>
      <c r="J107" s="66">
        <f>2336.33*105.4/100</f>
        <v>2462.4918200000002</v>
      </c>
      <c r="K107" s="66"/>
      <c r="L107" s="67">
        <v>5</v>
      </c>
      <c r="M107" s="67"/>
    </row>
    <row r="108" spans="1:15" ht="30" customHeight="1">
      <c r="A108" s="80">
        <f>A106+1</f>
        <v>17</v>
      </c>
      <c r="B108" s="81" t="s">
        <v>16</v>
      </c>
      <c r="C108" s="81"/>
      <c r="D108" s="83" t="s">
        <v>91</v>
      </c>
      <c r="E108" s="83"/>
      <c r="F108" s="85" t="s">
        <v>24</v>
      </c>
      <c r="G108" s="65" t="s">
        <v>60</v>
      </c>
      <c r="H108" s="65"/>
      <c r="I108" s="65"/>
      <c r="J108" s="66">
        <f>9059.67*105.4/100</f>
        <v>9548.8921800000007</v>
      </c>
      <c r="K108" s="66"/>
      <c r="L108" s="67">
        <v>5</v>
      </c>
      <c r="M108" s="67"/>
    </row>
    <row r="109" spans="1:15" ht="30.75" customHeight="1">
      <c r="A109" s="80"/>
      <c r="B109" s="81" t="s">
        <v>61</v>
      </c>
      <c r="C109" s="81"/>
      <c r="D109" s="83"/>
      <c r="E109" s="83"/>
      <c r="F109" s="85"/>
      <c r="G109" s="65" t="s">
        <v>60</v>
      </c>
      <c r="H109" s="65"/>
      <c r="I109" s="65"/>
      <c r="J109" s="66">
        <f>9059.67*105.4/100</f>
        <v>9548.8921800000007</v>
      </c>
      <c r="K109" s="66"/>
      <c r="L109" s="67">
        <v>5</v>
      </c>
      <c r="M109" s="67"/>
    </row>
    <row r="110" spans="1:15" ht="25.5" customHeight="1">
      <c r="A110" s="73" t="s">
        <v>92</v>
      </c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</row>
    <row r="111" spans="1:15" ht="15" customHeight="1" thickBo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1:15" ht="35.25" customHeight="1">
      <c r="A112" s="51" t="s">
        <v>11</v>
      </c>
      <c r="B112" s="52" t="s">
        <v>54</v>
      </c>
      <c r="C112" s="52"/>
      <c r="D112" s="52"/>
      <c r="E112" s="52" t="s">
        <v>20</v>
      </c>
      <c r="F112" s="52"/>
      <c r="G112" s="52"/>
      <c r="H112" s="52" t="s">
        <v>56</v>
      </c>
      <c r="I112" s="52"/>
      <c r="J112" s="52"/>
      <c r="K112" s="53" t="s">
        <v>57</v>
      </c>
      <c r="L112" s="53"/>
      <c r="M112" s="53"/>
    </row>
    <row r="113" spans="1:13" ht="15.75" customHeight="1">
      <c r="A113" s="51"/>
      <c r="B113" s="52"/>
      <c r="C113" s="52"/>
      <c r="D113" s="52"/>
      <c r="E113" s="52"/>
      <c r="F113" s="52"/>
      <c r="G113" s="52"/>
      <c r="H113" s="52"/>
      <c r="I113" s="52"/>
      <c r="J113" s="52"/>
      <c r="K113" s="53"/>
      <c r="L113" s="53"/>
      <c r="M113" s="53"/>
    </row>
    <row r="114" spans="1:13" ht="23.25" customHeight="1">
      <c r="A114" s="15"/>
      <c r="B114" s="86" t="s">
        <v>33</v>
      </c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</row>
    <row r="115" spans="1:13" ht="39" customHeight="1">
      <c r="A115" s="55">
        <v>1</v>
      </c>
      <c r="B115" s="81" t="s">
        <v>93</v>
      </c>
      <c r="C115" s="81"/>
      <c r="D115" s="81"/>
      <c r="E115" s="65" t="s">
        <v>24</v>
      </c>
      <c r="F115" s="65"/>
      <c r="G115" s="65"/>
      <c r="H115" s="65" t="s">
        <v>60</v>
      </c>
      <c r="I115" s="65"/>
      <c r="J115" s="65"/>
      <c r="K115" s="87">
        <f>959.67*105.4/100</f>
        <v>1011.4921800000001</v>
      </c>
      <c r="L115" s="87"/>
      <c r="M115" s="87"/>
    </row>
    <row r="116" spans="1:13" ht="10.5" customHeight="1">
      <c r="A116" s="55"/>
      <c r="B116" s="81"/>
      <c r="C116" s="81"/>
      <c r="D116" s="81"/>
      <c r="E116" s="65"/>
      <c r="F116" s="65"/>
      <c r="G116" s="65"/>
      <c r="H116" s="65"/>
      <c r="I116" s="65"/>
      <c r="J116" s="65"/>
      <c r="K116" s="87"/>
      <c r="L116" s="87"/>
      <c r="M116" s="87"/>
    </row>
    <row r="117" spans="1:13" ht="29.25" hidden="1" customHeight="1">
      <c r="A117" s="55"/>
      <c r="B117" s="81"/>
      <c r="C117" s="81"/>
      <c r="D117" s="81"/>
      <c r="E117" s="65"/>
      <c r="F117" s="65"/>
      <c r="G117" s="65"/>
      <c r="H117" s="65"/>
      <c r="I117" s="65"/>
      <c r="J117" s="65"/>
      <c r="K117" s="87"/>
      <c r="L117" s="87"/>
      <c r="M117" s="87"/>
    </row>
    <row r="118" spans="1:13" ht="19.5" customHeight="1">
      <c r="A118" s="55">
        <v>2</v>
      </c>
      <c r="B118" s="81" t="s">
        <v>94</v>
      </c>
      <c r="C118" s="81"/>
      <c r="D118" s="81"/>
      <c r="E118" s="65" t="s">
        <v>24</v>
      </c>
      <c r="F118" s="65"/>
      <c r="G118" s="65"/>
      <c r="H118" s="65" t="s">
        <v>95</v>
      </c>
      <c r="I118" s="65"/>
      <c r="J118" s="65"/>
      <c r="K118" s="66">
        <f>5675.33*105.4/100</f>
        <v>5981.7978199999998</v>
      </c>
      <c r="L118" s="66"/>
      <c r="M118" s="66"/>
    </row>
    <row r="119" spans="1:13">
      <c r="A119" s="55"/>
      <c r="B119" s="81"/>
      <c r="C119" s="81"/>
      <c r="D119" s="81"/>
      <c r="E119" s="65"/>
      <c r="F119" s="65"/>
      <c r="G119" s="65"/>
      <c r="H119" s="65"/>
      <c r="I119" s="65"/>
      <c r="J119" s="65"/>
      <c r="K119" s="66"/>
      <c r="L119" s="66"/>
      <c r="M119" s="66"/>
    </row>
    <row r="120" spans="1:13" ht="12" customHeight="1">
      <c r="A120" s="55"/>
      <c r="B120" s="81"/>
      <c r="C120" s="81"/>
      <c r="D120" s="81"/>
      <c r="E120" s="65"/>
      <c r="F120" s="65"/>
      <c r="G120" s="65"/>
      <c r="H120" s="65"/>
      <c r="I120" s="65"/>
      <c r="J120" s="65"/>
      <c r="K120" s="66"/>
      <c r="L120" s="66"/>
      <c r="M120" s="66"/>
    </row>
    <row r="121" spans="1:13" ht="1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</row>
    <row r="122" spans="1:13" ht="18.75" customHeight="1">
      <c r="A122" s="73" t="s">
        <v>96</v>
      </c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</row>
    <row r="123" spans="1:13" ht="1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</row>
    <row r="124" spans="1:13" ht="15" customHeight="1">
      <c r="A124" s="51" t="s">
        <v>11</v>
      </c>
      <c r="B124" s="52" t="s">
        <v>54</v>
      </c>
      <c r="C124" s="52"/>
      <c r="D124" s="52"/>
      <c r="E124" s="52" t="s">
        <v>20</v>
      </c>
      <c r="F124" s="52"/>
      <c r="G124" s="52"/>
      <c r="H124" s="52" t="s">
        <v>97</v>
      </c>
      <c r="I124" s="52"/>
      <c r="J124" s="52"/>
      <c r="K124" s="53" t="s">
        <v>57</v>
      </c>
      <c r="L124" s="53"/>
      <c r="M124" s="53"/>
    </row>
    <row r="125" spans="1:13" ht="15" customHeight="1">
      <c r="A125" s="51"/>
      <c r="B125" s="52"/>
      <c r="C125" s="52"/>
      <c r="D125" s="52"/>
      <c r="E125" s="52"/>
      <c r="F125" s="52"/>
      <c r="G125" s="52"/>
      <c r="H125" s="52"/>
      <c r="I125" s="52"/>
      <c r="J125" s="52"/>
      <c r="K125" s="53"/>
      <c r="L125" s="53"/>
      <c r="M125" s="53"/>
    </row>
    <row r="126" spans="1:13" ht="25.5" customHeight="1">
      <c r="A126" s="38"/>
      <c r="B126" s="86" t="s">
        <v>33</v>
      </c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</row>
    <row r="127" spans="1:13" ht="15" customHeight="1">
      <c r="A127" s="55">
        <v>1</v>
      </c>
      <c r="B127" s="81" t="s">
        <v>98</v>
      </c>
      <c r="C127" s="81"/>
      <c r="D127" s="81"/>
      <c r="E127" s="65" t="s">
        <v>24</v>
      </c>
      <c r="F127" s="65"/>
      <c r="G127" s="65"/>
      <c r="H127" s="65" t="s">
        <v>99</v>
      </c>
      <c r="I127" s="65"/>
      <c r="J127" s="65"/>
      <c r="K127" s="66">
        <f>998*105.4/100</f>
        <v>1051.8920000000001</v>
      </c>
      <c r="L127" s="66"/>
      <c r="M127" s="66"/>
    </row>
    <row r="128" spans="1:13">
      <c r="A128" s="55"/>
      <c r="B128" s="81"/>
      <c r="C128" s="81"/>
      <c r="D128" s="81"/>
      <c r="E128" s="65"/>
      <c r="F128" s="65"/>
      <c r="G128" s="65"/>
      <c r="H128" s="65"/>
      <c r="I128" s="65"/>
      <c r="J128" s="65"/>
      <c r="K128" s="66"/>
      <c r="L128" s="66"/>
      <c r="M128" s="66"/>
    </row>
    <row r="129" spans="1:14" ht="15" customHeight="1">
      <c r="A129" s="55"/>
      <c r="B129" s="81"/>
      <c r="C129" s="81"/>
      <c r="D129" s="81"/>
      <c r="E129" s="65"/>
      <c r="F129" s="65"/>
      <c r="G129" s="65"/>
      <c r="H129" s="65"/>
      <c r="I129" s="65"/>
      <c r="J129" s="65"/>
      <c r="K129" s="66"/>
      <c r="L129" s="66"/>
      <c r="M129" s="66"/>
    </row>
    <row r="130" spans="1:14" ht="31.5" customHeight="1">
      <c r="A130" s="55">
        <v>2</v>
      </c>
      <c r="B130" s="81" t="s">
        <v>100</v>
      </c>
      <c r="C130" s="81"/>
      <c r="D130" s="81"/>
      <c r="E130" s="65" t="s">
        <v>101</v>
      </c>
      <c r="F130" s="65"/>
      <c r="G130" s="65"/>
      <c r="H130" s="65" t="s">
        <v>102</v>
      </c>
      <c r="I130" s="65"/>
      <c r="J130" s="65"/>
      <c r="K130" s="66">
        <f>2132*105.4/100</f>
        <v>2247.1280000000002</v>
      </c>
      <c r="L130" s="66"/>
      <c r="M130" s="66"/>
    </row>
    <row r="131" spans="1:14" ht="21.75" customHeight="1">
      <c r="A131" s="55"/>
      <c r="B131" s="81"/>
      <c r="C131" s="81"/>
      <c r="D131" s="81"/>
      <c r="E131" s="65"/>
      <c r="F131" s="65"/>
      <c r="G131" s="65"/>
      <c r="H131" s="65"/>
      <c r="I131" s="65"/>
      <c r="J131" s="65"/>
      <c r="K131" s="66"/>
      <c r="L131" s="66"/>
      <c r="M131" s="66"/>
    </row>
    <row r="132" spans="1:14" ht="21.75" customHeight="1">
      <c r="A132" s="55"/>
      <c r="B132" s="81"/>
      <c r="C132" s="81"/>
      <c r="D132" s="81"/>
      <c r="E132" s="65"/>
      <c r="F132" s="65"/>
      <c r="G132" s="65"/>
      <c r="H132" s="65"/>
      <c r="I132" s="65"/>
      <c r="J132" s="65"/>
      <c r="K132" s="66"/>
      <c r="L132" s="66"/>
      <c r="M132" s="66"/>
    </row>
    <row r="133" spans="1:14" ht="15" customHeight="1">
      <c r="A133" s="55">
        <v>3</v>
      </c>
      <c r="B133" s="81" t="s">
        <v>103</v>
      </c>
      <c r="C133" s="81"/>
      <c r="D133" s="81"/>
      <c r="E133" s="65" t="s">
        <v>24</v>
      </c>
      <c r="F133" s="65"/>
      <c r="G133" s="65"/>
      <c r="H133" s="65" t="s">
        <v>99</v>
      </c>
      <c r="I133" s="65"/>
      <c r="J133" s="65"/>
      <c r="K133" s="66">
        <f>807.33*105.4/100</f>
        <v>850.92582000000004</v>
      </c>
      <c r="L133" s="66"/>
      <c r="M133" s="66"/>
    </row>
    <row r="134" spans="1:14">
      <c r="A134" s="55"/>
      <c r="B134" s="81"/>
      <c r="C134" s="81"/>
      <c r="D134" s="81"/>
      <c r="E134" s="65"/>
      <c r="F134" s="65"/>
      <c r="G134" s="65"/>
      <c r="H134" s="65"/>
      <c r="I134" s="65"/>
      <c r="J134" s="65"/>
      <c r="K134" s="66"/>
      <c r="L134" s="66"/>
      <c r="M134" s="66"/>
    </row>
    <row r="135" spans="1:14">
      <c r="A135" s="55"/>
      <c r="B135" s="81"/>
      <c r="C135" s="81"/>
      <c r="D135" s="81"/>
      <c r="E135" s="65"/>
      <c r="F135" s="65"/>
      <c r="G135" s="65"/>
      <c r="H135" s="65"/>
      <c r="I135" s="65"/>
      <c r="J135" s="65"/>
      <c r="K135" s="66"/>
      <c r="L135" s="66"/>
      <c r="M135" s="66"/>
    </row>
    <row r="136" spans="1:14" ht="49.5" customHeight="1">
      <c r="A136" s="7">
        <v>4</v>
      </c>
      <c r="B136" s="89" t="s">
        <v>317</v>
      </c>
      <c r="C136" s="90"/>
      <c r="D136" s="91"/>
      <c r="E136" s="92" t="s">
        <v>24</v>
      </c>
      <c r="F136" s="93"/>
      <c r="G136" s="94"/>
      <c r="H136" s="92" t="s">
        <v>316</v>
      </c>
      <c r="I136" s="93"/>
      <c r="J136" s="94"/>
      <c r="K136" s="95">
        <f>6375.7*105.4/100</f>
        <v>6719.9877999999999</v>
      </c>
      <c r="L136" s="96"/>
      <c r="M136" s="97"/>
    </row>
    <row r="137" spans="1:14" ht="21" customHeight="1">
      <c r="A137" s="73" t="s">
        <v>104</v>
      </c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</row>
    <row r="138" spans="1:14" ht="17.25" customHeight="1">
      <c r="A138" s="12"/>
      <c r="B138" s="13"/>
      <c r="C138" s="13"/>
      <c r="D138" s="13"/>
      <c r="E138" s="14"/>
      <c r="F138" s="14"/>
      <c r="G138" s="14"/>
      <c r="H138" s="14"/>
      <c r="I138" s="14"/>
      <c r="J138" s="14"/>
      <c r="K138" s="16"/>
      <c r="L138" s="16"/>
      <c r="M138" s="16"/>
    </row>
    <row r="139" spans="1:14" ht="32.25" customHeight="1">
      <c r="A139" s="51" t="s">
        <v>11</v>
      </c>
      <c r="B139" s="62" t="s">
        <v>54</v>
      </c>
      <c r="C139" s="62"/>
      <c r="D139" s="62"/>
      <c r="E139" s="62"/>
      <c r="F139" s="62"/>
      <c r="G139" s="62"/>
      <c r="H139" s="52" t="s">
        <v>105</v>
      </c>
      <c r="I139" s="52"/>
      <c r="J139" s="52"/>
      <c r="K139" s="88" t="s">
        <v>106</v>
      </c>
      <c r="L139" s="88"/>
      <c r="M139" s="88"/>
    </row>
    <row r="140" spans="1:14" ht="32.25" customHeight="1">
      <c r="A140" s="51"/>
      <c r="B140" s="62"/>
      <c r="C140" s="62"/>
      <c r="D140" s="62"/>
      <c r="E140" s="62"/>
      <c r="F140" s="62"/>
      <c r="G140" s="62"/>
      <c r="H140" s="52"/>
      <c r="I140" s="52"/>
      <c r="J140" s="52"/>
      <c r="K140" s="88"/>
      <c r="L140" s="88"/>
      <c r="M140" s="88"/>
    </row>
    <row r="141" spans="1:14" ht="46.5" customHeight="1">
      <c r="A141" s="98">
        <v>1</v>
      </c>
      <c r="B141" s="81" t="s">
        <v>107</v>
      </c>
      <c r="C141" s="81"/>
      <c r="D141" s="81"/>
      <c r="E141" s="81"/>
      <c r="F141" s="81"/>
      <c r="G141" s="81"/>
      <c r="H141" s="99" t="s">
        <v>108</v>
      </c>
      <c r="I141" s="99"/>
      <c r="J141" s="99"/>
      <c r="K141" s="100">
        <f>2150*105.4/100</f>
        <v>2266.1</v>
      </c>
      <c r="L141" s="100"/>
      <c r="M141" s="100"/>
      <c r="N141" s="17"/>
    </row>
    <row r="142" spans="1:14" ht="11.85" customHeight="1">
      <c r="A142" s="98"/>
      <c r="B142" s="81"/>
      <c r="C142" s="81"/>
      <c r="D142" s="81"/>
      <c r="E142" s="81"/>
      <c r="F142" s="81"/>
      <c r="G142" s="81"/>
      <c r="H142" s="99"/>
      <c r="I142" s="99"/>
      <c r="J142" s="99"/>
      <c r="K142" s="100"/>
      <c r="L142" s="100"/>
      <c r="M142" s="100"/>
      <c r="N142" s="17"/>
    </row>
    <row r="143" spans="1:14" ht="25.5" customHeight="1">
      <c r="A143" s="18"/>
      <c r="B143" s="13"/>
      <c r="C143" s="13"/>
      <c r="D143" s="13"/>
      <c r="E143" s="13"/>
      <c r="F143" s="13"/>
      <c r="G143" s="13"/>
      <c r="H143" s="18"/>
      <c r="I143" s="18"/>
      <c r="J143" s="18"/>
      <c r="K143" s="19"/>
      <c r="L143" s="19"/>
      <c r="M143" s="19"/>
    </row>
    <row r="144" spans="1:14" ht="71.25" customHeight="1">
      <c r="A144" s="73" t="s">
        <v>109</v>
      </c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</row>
    <row r="145" spans="1:14" ht="8.2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</row>
    <row r="146" spans="1:14" ht="33" customHeight="1">
      <c r="A146" s="51" t="s">
        <v>11</v>
      </c>
      <c r="B146" s="62" t="s">
        <v>54</v>
      </c>
      <c r="C146" s="62"/>
      <c r="D146" s="62"/>
      <c r="E146" s="62"/>
      <c r="F146" s="62"/>
      <c r="G146" s="62"/>
      <c r="H146" s="52" t="s">
        <v>105</v>
      </c>
      <c r="I146" s="52"/>
      <c r="J146" s="52"/>
      <c r="K146" s="53" t="s">
        <v>106</v>
      </c>
      <c r="L146" s="53"/>
      <c r="M146" s="53"/>
    </row>
    <row r="147" spans="1:14" ht="18" customHeight="1">
      <c r="A147" s="51"/>
      <c r="B147" s="62"/>
      <c r="C147" s="62"/>
      <c r="D147" s="62"/>
      <c r="E147" s="62"/>
      <c r="F147" s="62"/>
      <c r="G147" s="62"/>
      <c r="H147" s="52"/>
      <c r="I147" s="52"/>
      <c r="J147" s="52"/>
      <c r="K147" s="53"/>
      <c r="L147" s="53"/>
      <c r="M147" s="53"/>
    </row>
    <row r="148" spans="1:14" ht="14.25" customHeight="1">
      <c r="A148" s="102">
        <v>1</v>
      </c>
      <c r="B148" s="81" t="s">
        <v>110</v>
      </c>
      <c r="C148" s="81"/>
      <c r="D148" s="81"/>
      <c r="E148" s="81"/>
      <c r="F148" s="81"/>
      <c r="G148" s="81"/>
      <c r="H148" s="103">
        <v>1</v>
      </c>
      <c r="I148" s="103"/>
      <c r="J148" s="103"/>
      <c r="K148" s="104">
        <f>34320*105.4/100</f>
        <v>36173.279999999999</v>
      </c>
      <c r="L148" s="104"/>
      <c r="M148" s="104"/>
      <c r="N148" s="20"/>
    </row>
    <row r="149" spans="1:14" ht="18.75" customHeight="1">
      <c r="A149" s="102"/>
      <c r="B149" s="81"/>
      <c r="C149" s="81"/>
      <c r="D149" s="81"/>
      <c r="E149" s="81"/>
      <c r="F149" s="81"/>
      <c r="G149" s="81"/>
      <c r="H149" s="103"/>
      <c r="I149" s="103"/>
      <c r="J149" s="103"/>
      <c r="K149" s="104"/>
      <c r="L149" s="104"/>
      <c r="M149" s="104"/>
      <c r="N149" s="11"/>
    </row>
    <row r="150" spans="1:14" ht="15" customHeight="1">
      <c r="A150" s="105">
        <v>2</v>
      </c>
      <c r="B150" s="81" t="s">
        <v>111</v>
      </c>
      <c r="C150" s="81"/>
      <c r="D150" s="81"/>
      <c r="E150" s="81"/>
      <c r="F150" s="81"/>
      <c r="G150" s="81"/>
      <c r="H150" s="99" t="s">
        <v>45</v>
      </c>
      <c r="I150" s="99"/>
      <c r="J150" s="99"/>
      <c r="K150" s="106">
        <f>23100*105.4/100</f>
        <v>24347.4</v>
      </c>
      <c r="L150" s="106"/>
      <c r="M150" s="106"/>
      <c r="N150" s="20"/>
    </row>
    <row r="151" spans="1:14" ht="18.75" customHeight="1">
      <c r="A151" s="105"/>
      <c r="B151" s="81"/>
      <c r="C151" s="81"/>
      <c r="D151" s="81"/>
      <c r="E151" s="81"/>
      <c r="F151" s="81"/>
      <c r="G151" s="81"/>
      <c r="H151" s="99"/>
      <c r="I151" s="99"/>
      <c r="J151" s="99"/>
      <c r="K151" s="106"/>
      <c r="L151" s="106"/>
      <c r="M151" s="106"/>
      <c r="N151" s="20"/>
    </row>
    <row r="152" spans="1:14" ht="21.75" customHeight="1">
      <c r="A152" s="18"/>
      <c r="B152" s="14"/>
      <c r="C152" s="14"/>
      <c r="D152" s="14"/>
      <c r="E152" s="14"/>
      <c r="F152" s="14"/>
      <c r="G152" s="14"/>
      <c r="H152" s="18"/>
      <c r="I152" s="18"/>
      <c r="J152" s="18"/>
      <c r="K152" s="21"/>
      <c r="L152" s="21"/>
      <c r="M152" s="21"/>
    </row>
    <row r="153" spans="1:14" ht="21" customHeight="1">
      <c r="A153" s="73" t="s">
        <v>112</v>
      </c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</row>
    <row r="154" spans="1:14" ht="19.5" customHeight="1">
      <c r="A154" s="12"/>
      <c r="B154" s="13"/>
      <c r="C154" s="13"/>
      <c r="D154" s="13"/>
      <c r="E154" s="14"/>
      <c r="F154" s="14"/>
      <c r="G154" s="14"/>
      <c r="H154" s="14"/>
      <c r="I154" s="14"/>
      <c r="J154" s="14"/>
      <c r="K154" s="16"/>
      <c r="L154" s="16"/>
      <c r="M154" s="16"/>
    </row>
    <row r="155" spans="1:14" ht="24" customHeight="1">
      <c r="A155" s="51" t="s">
        <v>11</v>
      </c>
      <c r="B155" s="62" t="s">
        <v>54</v>
      </c>
      <c r="C155" s="62"/>
      <c r="D155" s="62"/>
      <c r="E155" s="62"/>
      <c r="F155" s="62"/>
      <c r="G155" s="62"/>
      <c r="H155" s="52" t="s">
        <v>56</v>
      </c>
      <c r="I155" s="52"/>
      <c r="J155" s="52"/>
      <c r="K155" s="88" t="s">
        <v>113</v>
      </c>
      <c r="L155" s="88"/>
      <c r="M155" s="88"/>
    </row>
    <row r="156" spans="1:14" ht="36" customHeight="1">
      <c r="A156" s="51"/>
      <c r="B156" s="62"/>
      <c r="C156" s="62"/>
      <c r="D156" s="62"/>
      <c r="E156" s="62"/>
      <c r="F156" s="62"/>
      <c r="G156" s="62"/>
      <c r="H156" s="52"/>
      <c r="I156" s="52"/>
      <c r="J156" s="52"/>
      <c r="K156" s="88"/>
      <c r="L156" s="88"/>
      <c r="M156" s="88"/>
    </row>
    <row r="157" spans="1:14" ht="22.5" customHeight="1">
      <c r="A157" s="107" t="s">
        <v>33</v>
      </c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</row>
    <row r="158" spans="1:14" ht="17.25" customHeight="1">
      <c r="A158" s="98">
        <v>1</v>
      </c>
      <c r="B158" s="81" t="s">
        <v>114</v>
      </c>
      <c r="C158" s="81"/>
      <c r="D158" s="81"/>
      <c r="E158" s="81"/>
      <c r="F158" s="81"/>
      <c r="G158" s="81"/>
      <c r="H158" s="65" t="s">
        <v>115</v>
      </c>
      <c r="I158" s="65"/>
      <c r="J158" s="65"/>
      <c r="K158" s="108" t="s">
        <v>116</v>
      </c>
      <c r="L158" s="108"/>
      <c r="M158" s="108"/>
    </row>
    <row r="159" spans="1:14" ht="47.1" customHeight="1">
      <c r="A159" s="98"/>
      <c r="B159" s="81"/>
      <c r="C159" s="81"/>
      <c r="D159" s="81"/>
      <c r="E159" s="81"/>
      <c r="F159" s="81"/>
      <c r="G159" s="81"/>
      <c r="H159" s="65"/>
      <c r="I159" s="65"/>
      <c r="J159" s="65"/>
      <c r="K159" s="108"/>
      <c r="L159" s="108"/>
      <c r="M159" s="108"/>
    </row>
    <row r="160" spans="1:14" ht="18.75" customHeight="1">
      <c r="A160" s="98">
        <v>2</v>
      </c>
      <c r="B160" s="81" t="s">
        <v>117</v>
      </c>
      <c r="C160" s="81"/>
      <c r="D160" s="81"/>
      <c r="E160" s="81"/>
      <c r="F160" s="81"/>
      <c r="G160" s="81"/>
      <c r="H160" s="65" t="s">
        <v>118</v>
      </c>
      <c r="I160" s="65"/>
      <c r="J160" s="65"/>
      <c r="K160" s="108" t="s">
        <v>116</v>
      </c>
      <c r="L160" s="108"/>
      <c r="M160" s="108"/>
    </row>
    <row r="161" spans="1:13" ht="55.9" customHeight="1">
      <c r="A161" s="98"/>
      <c r="B161" s="81"/>
      <c r="C161" s="81"/>
      <c r="D161" s="81"/>
      <c r="E161" s="81"/>
      <c r="F161" s="81"/>
      <c r="G161" s="81"/>
      <c r="H161" s="65"/>
      <c r="I161" s="65"/>
      <c r="J161" s="65"/>
      <c r="K161" s="108"/>
      <c r="L161" s="108"/>
      <c r="M161" s="108"/>
    </row>
    <row r="162" spans="1:13" ht="39" customHeight="1">
      <c r="A162" s="98">
        <v>3</v>
      </c>
      <c r="B162" s="81" t="s">
        <v>119</v>
      </c>
      <c r="C162" s="81"/>
      <c r="D162" s="81"/>
      <c r="E162" s="81"/>
      <c r="F162" s="81"/>
      <c r="G162" s="81"/>
      <c r="H162" s="65" t="s">
        <v>45</v>
      </c>
      <c r="I162" s="65"/>
      <c r="J162" s="65"/>
      <c r="K162" s="108" t="s">
        <v>116</v>
      </c>
      <c r="L162" s="108"/>
      <c r="M162" s="108"/>
    </row>
    <row r="163" spans="1:13">
      <c r="A163" s="98"/>
      <c r="B163" s="81"/>
      <c r="C163" s="81"/>
      <c r="D163" s="81"/>
      <c r="E163" s="81"/>
      <c r="F163" s="81"/>
      <c r="G163" s="81"/>
      <c r="H163" s="65"/>
      <c r="I163" s="65"/>
      <c r="J163" s="65"/>
      <c r="K163" s="108"/>
      <c r="L163" s="108"/>
      <c r="M163" s="108"/>
    </row>
    <row r="164" spans="1:13" ht="15" customHeight="1">
      <c r="A164" s="18"/>
      <c r="B164" s="13"/>
      <c r="C164" s="13"/>
      <c r="D164" s="13"/>
      <c r="E164" s="13"/>
      <c r="F164" s="13"/>
      <c r="G164" s="13"/>
      <c r="H164" s="18"/>
      <c r="I164" s="18"/>
      <c r="J164" s="18"/>
      <c r="K164" s="21"/>
      <c r="L164" s="21"/>
      <c r="M164" s="21"/>
    </row>
    <row r="165" spans="1:13" ht="12" customHeight="1">
      <c r="A165" s="5"/>
      <c r="B165" s="22"/>
      <c r="C165" s="22"/>
      <c r="D165" s="22"/>
      <c r="E165" s="22"/>
      <c r="F165" s="22"/>
      <c r="G165" s="22"/>
      <c r="H165" s="22"/>
      <c r="I165" s="22"/>
      <c r="J165" s="22"/>
      <c r="K165" s="12"/>
      <c r="L165" s="12"/>
      <c r="M165" s="12"/>
    </row>
    <row r="166" spans="1:13" ht="35.85" customHeight="1">
      <c r="A166" s="73" t="s">
        <v>120</v>
      </c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</row>
    <row r="167" spans="1:13" ht="22.5" customHeight="1">
      <c r="A167" s="5"/>
      <c r="B167" s="22"/>
      <c r="C167" s="22"/>
      <c r="D167" s="22"/>
      <c r="E167" s="22"/>
      <c r="F167" s="22"/>
      <c r="G167" s="22"/>
      <c r="H167" s="22"/>
      <c r="I167" s="22"/>
      <c r="J167" s="22"/>
      <c r="K167" s="12"/>
      <c r="L167" s="12"/>
      <c r="M167" s="12"/>
    </row>
    <row r="168" spans="1:13" ht="18.75" customHeight="1">
      <c r="A168" s="51" t="s">
        <v>11</v>
      </c>
      <c r="B168" s="62" t="s">
        <v>121</v>
      </c>
      <c r="C168" s="62"/>
      <c r="D168" s="62"/>
      <c r="E168" s="62"/>
      <c r="F168" s="62"/>
      <c r="G168" s="62"/>
      <c r="H168" s="52" t="s">
        <v>122</v>
      </c>
      <c r="I168" s="52"/>
      <c r="J168" s="52"/>
      <c r="K168" s="88" t="s">
        <v>123</v>
      </c>
      <c r="L168" s="88"/>
      <c r="M168" s="88"/>
    </row>
    <row r="169" spans="1:13">
      <c r="A169" s="51"/>
      <c r="B169" s="62"/>
      <c r="C169" s="62"/>
      <c r="D169" s="62"/>
      <c r="E169" s="62"/>
      <c r="F169" s="62"/>
      <c r="G169" s="62"/>
      <c r="H169" s="52"/>
      <c r="I169" s="52"/>
      <c r="J169" s="52"/>
      <c r="K169" s="88"/>
      <c r="L169" s="88"/>
      <c r="M169" s="88"/>
    </row>
    <row r="170" spans="1:13" ht="15" customHeight="1">
      <c r="A170" s="109" t="s">
        <v>33</v>
      </c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</row>
    <row r="171" spans="1:13" ht="33.75" customHeight="1">
      <c r="A171" s="51">
        <v>1</v>
      </c>
      <c r="B171" s="63" t="s">
        <v>124</v>
      </c>
      <c r="C171" s="63"/>
      <c r="D171" s="63"/>
      <c r="E171" s="63"/>
      <c r="F171" s="63"/>
      <c r="G171" s="63"/>
      <c r="H171" s="52" t="s">
        <v>125</v>
      </c>
      <c r="I171" s="52"/>
      <c r="J171" s="52"/>
      <c r="K171" s="110" t="s">
        <v>126</v>
      </c>
      <c r="L171" s="110"/>
      <c r="M171" s="110"/>
    </row>
    <row r="172" spans="1:13" ht="25.35" customHeight="1">
      <c r="A172" s="51"/>
      <c r="B172" s="63"/>
      <c r="C172" s="63"/>
      <c r="D172" s="63"/>
      <c r="E172" s="63"/>
      <c r="F172" s="63"/>
      <c r="G172" s="63"/>
      <c r="H172" s="52"/>
      <c r="I172" s="52"/>
      <c r="J172" s="52"/>
      <c r="K172" s="110"/>
      <c r="L172" s="110"/>
      <c r="M172" s="110"/>
    </row>
    <row r="173" spans="1:13">
      <c r="A173" s="5"/>
      <c r="B173" s="22"/>
      <c r="C173" s="22"/>
      <c r="D173" s="22"/>
      <c r="E173" s="22"/>
      <c r="F173" s="22"/>
      <c r="G173" s="22"/>
      <c r="H173" s="22"/>
      <c r="I173" s="22"/>
      <c r="J173" s="22"/>
      <c r="K173" s="12"/>
      <c r="L173" s="12"/>
      <c r="M173" s="12"/>
    </row>
    <row r="174" spans="1:13" ht="18.75" customHeight="1">
      <c r="A174" s="73" t="s">
        <v>127</v>
      </c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</row>
    <row r="175" spans="1:13">
      <c r="A175" s="5"/>
      <c r="B175" s="22"/>
      <c r="C175" s="22"/>
      <c r="D175" s="22"/>
      <c r="E175" s="22"/>
      <c r="F175" s="22"/>
      <c r="G175" s="22"/>
      <c r="H175" s="22"/>
      <c r="I175" s="22"/>
      <c r="J175" s="22"/>
      <c r="K175" s="12"/>
      <c r="L175" s="12"/>
      <c r="M175" s="12"/>
    </row>
    <row r="176" spans="1:13" ht="18.75" customHeight="1">
      <c r="A176" s="51" t="s">
        <v>11</v>
      </c>
      <c r="B176" s="52" t="s">
        <v>128</v>
      </c>
      <c r="C176" s="52"/>
      <c r="D176" s="52"/>
      <c r="E176" s="52"/>
      <c r="F176" s="52"/>
      <c r="G176" s="52"/>
      <c r="H176" s="52"/>
      <c r="I176" s="52"/>
      <c r="J176" s="52"/>
      <c r="K176" s="88" t="s">
        <v>129</v>
      </c>
      <c r="L176" s="88"/>
      <c r="M176" s="88"/>
    </row>
    <row r="177" spans="1:19" ht="34.5" customHeight="1">
      <c r="A177" s="51"/>
      <c r="B177" s="52"/>
      <c r="C177" s="52"/>
      <c r="D177" s="52"/>
      <c r="E177" s="52"/>
      <c r="F177" s="52"/>
      <c r="G177" s="52"/>
      <c r="H177" s="52"/>
      <c r="I177" s="52"/>
      <c r="J177" s="52"/>
      <c r="K177" s="88"/>
      <c r="L177" s="88"/>
      <c r="M177" s="88"/>
    </row>
    <row r="178" spans="1:19" ht="36" customHeight="1">
      <c r="A178" s="23">
        <v>1</v>
      </c>
      <c r="B178" s="111" t="s">
        <v>130</v>
      </c>
      <c r="C178" s="111"/>
      <c r="D178" s="111"/>
      <c r="E178" s="111"/>
      <c r="F178" s="111"/>
      <c r="G178" s="111"/>
      <c r="H178" s="111"/>
      <c r="I178" s="111"/>
      <c r="J178" s="111"/>
      <c r="K178" s="112">
        <f>6876.67*105.4/100</f>
        <v>7248.0101800000002</v>
      </c>
      <c r="L178" s="112"/>
      <c r="M178" s="112"/>
    </row>
    <row r="179" spans="1:19" ht="18" customHeight="1">
      <c r="A179" s="5"/>
      <c r="B179" s="22"/>
      <c r="C179" s="22"/>
      <c r="D179" s="22"/>
      <c r="E179" s="22"/>
      <c r="F179" s="22"/>
      <c r="G179" s="22"/>
      <c r="H179" s="22"/>
      <c r="I179" s="22"/>
      <c r="J179" s="22"/>
      <c r="K179" s="12"/>
      <c r="L179" s="12"/>
      <c r="M179" s="12"/>
    </row>
    <row r="180" spans="1:19" ht="24.75" customHeight="1">
      <c r="A180" s="73" t="s">
        <v>131</v>
      </c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</row>
    <row r="181" spans="1:19">
      <c r="A181" s="5"/>
      <c r="B181" s="22"/>
      <c r="C181" s="22"/>
      <c r="D181" s="22"/>
      <c r="E181" s="22"/>
      <c r="F181" s="22"/>
      <c r="G181" s="22"/>
      <c r="H181" s="22"/>
      <c r="I181" s="22"/>
      <c r="J181" s="22"/>
      <c r="K181" s="12"/>
      <c r="L181" s="12"/>
      <c r="M181" s="12"/>
    </row>
    <row r="182" spans="1:19" ht="38.25" customHeight="1">
      <c r="A182" s="51" t="s">
        <v>11</v>
      </c>
      <c r="B182" s="113" t="s">
        <v>132</v>
      </c>
      <c r="C182" s="113"/>
      <c r="D182" s="113"/>
      <c r="E182" s="113"/>
      <c r="F182" s="113"/>
      <c r="G182" s="99" t="s">
        <v>132</v>
      </c>
      <c r="H182" s="99"/>
      <c r="I182" s="99"/>
      <c r="J182" s="99"/>
      <c r="K182" s="99" t="s">
        <v>133</v>
      </c>
      <c r="L182" s="99"/>
      <c r="M182" s="99"/>
    </row>
    <row r="183" spans="1:19" ht="15" customHeight="1">
      <c r="A183" s="51"/>
      <c r="B183" s="113"/>
      <c r="C183" s="113"/>
      <c r="D183" s="113"/>
      <c r="E183" s="113"/>
      <c r="F183" s="113"/>
      <c r="G183" s="99"/>
      <c r="H183" s="99"/>
      <c r="I183" s="99"/>
      <c r="J183" s="99"/>
      <c r="K183" s="99"/>
      <c r="L183" s="99"/>
      <c r="M183" s="99"/>
    </row>
    <row r="184" spans="1:19" ht="36" customHeight="1">
      <c r="A184" s="34">
        <v>1</v>
      </c>
      <c r="B184" s="92" t="s">
        <v>134</v>
      </c>
      <c r="C184" s="92"/>
      <c r="D184" s="92"/>
      <c r="E184" s="92"/>
      <c r="F184" s="92"/>
      <c r="G184" s="65" t="s">
        <v>45</v>
      </c>
      <c r="H184" s="65"/>
      <c r="I184" s="65"/>
      <c r="J184" s="65"/>
      <c r="K184" s="87" t="s">
        <v>135</v>
      </c>
      <c r="L184" s="87"/>
      <c r="M184" s="87"/>
    </row>
    <row r="185" spans="1:19" ht="37.5" customHeight="1">
      <c r="A185" s="34">
        <v>2</v>
      </c>
      <c r="B185" s="92" t="s">
        <v>136</v>
      </c>
      <c r="C185" s="92"/>
      <c r="D185" s="92"/>
      <c r="E185" s="92"/>
      <c r="F185" s="92"/>
      <c r="G185" s="65" t="s">
        <v>45</v>
      </c>
      <c r="H185" s="65"/>
      <c r="I185" s="65"/>
      <c r="J185" s="65"/>
      <c r="K185" s="87" t="s">
        <v>324</v>
      </c>
      <c r="L185" s="87"/>
      <c r="M185" s="87"/>
      <c r="N185" s="20"/>
      <c r="O185" s="20"/>
      <c r="P185" s="20"/>
      <c r="Q185" s="20"/>
      <c r="R185" s="20"/>
      <c r="S185" s="20"/>
    </row>
    <row r="186" spans="1:19" ht="57" customHeight="1">
      <c r="A186" s="73" t="s">
        <v>137</v>
      </c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P186" s="11"/>
    </row>
    <row r="187" spans="1:19" ht="12" customHeight="1">
      <c r="A187" s="5"/>
      <c r="B187" s="22"/>
      <c r="C187" s="22"/>
      <c r="D187" s="22"/>
      <c r="E187" s="22"/>
      <c r="F187" s="22"/>
      <c r="G187" s="22"/>
      <c r="H187" s="22"/>
      <c r="I187" s="22"/>
      <c r="J187" s="22"/>
      <c r="K187" s="12"/>
      <c r="L187" s="12"/>
      <c r="M187" s="12"/>
    </row>
    <row r="188" spans="1:19" ht="15" customHeight="1">
      <c r="A188" s="114" t="s">
        <v>11</v>
      </c>
      <c r="B188" s="115" t="s">
        <v>138</v>
      </c>
      <c r="C188" s="115"/>
      <c r="D188" s="115"/>
      <c r="E188" s="115"/>
      <c r="F188" s="115"/>
      <c r="G188" s="115"/>
      <c r="H188" s="116" t="s">
        <v>139</v>
      </c>
      <c r="I188" s="116"/>
      <c r="J188" s="116"/>
      <c r="K188" s="117" t="s">
        <v>106</v>
      </c>
      <c r="L188" s="117"/>
      <c r="M188" s="117"/>
    </row>
    <row r="189" spans="1:19" ht="15.75" customHeight="1">
      <c r="A189" s="114"/>
      <c r="B189" s="115"/>
      <c r="C189" s="115"/>
      <c r="D189" s="115"/>
      <c r="E189" s="115"/>
      <c r="F189" s="115"/>
      <c r="G189" s="115"/>
      <c r="H189" s="116"/>
      <c r="I189" s="116"/>
      <c r="J189" s="116"/>
      <c r="K189" s="117"/>
      <c r="L189" s="117"/>
      <c r="M189" s="117"/>
    </row>
    <row r="190" spans="1:19" ht="15" customHeight="1">
      <c r="A190" s="51">
        <v>1</v>
      </c>
      <c r="B190" s="63" t="s">
        <v>140</v>
      </c>
      <c r="C190" s="63"/>
      <c r="D190" s="63"/>
      <c r="E190" s="63"/>
      <c r="F190" s="63"/>
      <c r="G190" s="63"/>
      <c r="H190" s="52">
        <v>6</v>
      </c>
      <c r="I190" s="52"/>
      <c r="J190" s="52"/>
      <c r="K190" s="110" t="s">
        <v>40</v>
      </c>
      <c r="L190" s="110"/>
      <c r="M190" s="110"/>
    </row>
    <row r="191" spans="1:19" ht="39.75" customHeight="1">
      <c r="A191" s="51"/>
      <c r="B191" s="63"/>
      <c r="C191" s="63"/>
      <c r="D191" s="63"/>
      <c r="E191" s="63"/>
      <c r="F191" s="63"/>
      <c r="G191" s="63"/>
      <c r="H191" s="52"/>
      <c r="I191" s="52"/>
      <c r="J191" s="52"/>
      <c r="K191" s="110"/>
      <c r="L191" s="110"/>
      <c r="M191" s="110"/>
    </row>
    <row r="192" spans="1:19" ht="12.75" customHeight="1">
      <c r="A192" s="98">
        <v>2</v>
      </c>
      <c r="B192" s="81" t="s">
        <v>141</v>
      </c>
      <c r="C192" s="81"/>
      <c r="D192" s="81"/>
      <c r="E192" s="81"/>
      <c r="F192" s="81"/>
      <c r="G192" s="81"/>
      <c r="H192" s="99" t="s">
        <v>142</v>
      </c>
      <c r="I192" s="99"/>
      <c r="J192" s="99"/>
      <c r="K192" s="100" t="s">
        <v>126</v>
      </c>
      <c r="L192" s="100"/>
      <c r="M192" s="100"/>
    </row>
    <row r="193" spans="1:13" ht="57.4" customHeight="1">
      <c r="A193" s="98"/>
      <c r="B193" s="81"/>
      <c r="C193" s="81"/>
      <c r="D193" s="81"/>
      <c r="E193" s="81"/>
      <c r="F193" s="81"/>
      <c r="G193" s="81"/>
      <c r="H193" s="99"/>
      <c r="I193" s="99"/>
      <c r="J193" s="99"/>
      <c r="K193" s="100"/>
      <c r="L193" s="100"/>
      <c r="M193" s="100"/>
    </row>
    <row r="194" spans="1:13">
      <c r="A194" s="5"/>
      <c r="B194" s="22"/>
      <c r="C194" s="22"/>
      <c r="D194" s="22"/>
      <c r="E194" s="22"/>
      <c r="F194" s="22"/>
      <c r="G194" s="22"/>
      <c r="H194" s="22"/>
      <c r="I194" s="22"/>
      <c r="J194" s="22"/>
      <c r="K194" s="12"/>
      <c r="L194" s="12"/>
      <c r="M194" s="12"/>
    </row>
    <row r="195" spans="1:13" ht="21.75" customHeight="1">
      <c r="A195" s="73" t="s">
        <v>143</v>
      </c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</row>
    <row r="196" spans="1:13">
      <c r="A196" s="5"/>
      <c r="B196" s="22"/>
      <c r="C196" s="22"/>
      <c r="D196" s="22"/>
      <c r="E196" s="22"/>
      <c r="F196" s="22"/>
      <c r="G196" s="22"/>
      <c r="H196" s="22"/>
      <c r="I196" s="22"/>
      <c r="J196" s="22"/>
      <c r="K196" s="12"/>
      <c r="L196" s="12"/>
      <c r="M196" s="12"/>
    </row>
    <row r="197" spans="1:13" ht="33.75" customHeight="1">
      <c r="A197" s="51" t="s">
        <v>11</v>
      </c>
      <c r="B197" s="52" t="s">
        <v>144</v>
      </c>
      <c r="C197" s="52"/>
      <c r="D197" s="52"/>
      <c r="E197" s="52"/>
      <c r="F197" s="52"/>
      <c r="G197" s="52"/>
      <c r="H197" s="52"/>
      <c r="I197" s="52"/>
      <c r="J197" s="52"/>
      <c r="K197" s="88" t="s">
        <v>145</v>
      </c>
      <c r="L197" s="88"/>
      <c r="M197" s="88"/>
    </row>
    <row r="198" spans="1:13" ht="6.75" customHeight="1">
      <c r="A198" s="51"/>
      <c r="B198" s="52"/>
      <c r="C198" s="52"/>
      <c r="D198" s="52"/>
      <c r="E198" s="52"/>
      <c r="F198" s="52"/>
      <c r="G198" s="52"/>
      <c r="H198" s="52"/>
      <c r="I198" s="52"/>
      <c r="J198" s="52"/>
      <c r="K198" s="88"/>
      <c r="L198" s="88"/>
      <c r="M198" s="88"/>
    </row>
    <row r="199" spans="1:13" ht="30" customHeight="1" thickBot="1">
      <c r="A199" s="23">
        <v>1</v>
      </c>
      <c r="B199" s="70" t="s">
        <v>45</v>
      </c>
      <c r="C199" s="70"/>
      <c r="D199" s="70"/>
      <c r="E199" s="70"/>
      <c r="F199" s="70"/>
      <c r="G199" s="70"/>
      <c r="H199" s="70"/>
      <c r="I199" s="70"/>
      <c r="J199" s="70"/>
      <c r="K199" s="72" t="s">
        <v>126</v>
      </c>
      <c r="L199" s="72"/>
      <c r="M199" s="72"/>
    </row>
    <row r="200" spans="1:13" ht="21.75" hidden="1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</row>
    <row r="201" spans="1:13" ht="30" customHeight="1">
      <c r="A201" s="118" t="s">
        <v>146</v>
      </c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</row>
    <row r="202" spans="1:13" ht="35.25" customHeight="1">
      <c r="A202" s="36" t="s">
        <v>52</v>
      </c>
      <c r="B202" s="65" t="s">
        <v>54</v>
      </c>
      <c r="C202" s="65"/>
      <c r="D202" s="65"/>
      <c r="E202" s="65"/>
      <c r="F202" s="36" t="s">
        <v>55</v>
      </c>
      <c r="G202" s="81" t="s">
        <v>56</v>
      </c>
      <c r="H202" s="81"/>
      <c r="I202" s="81"/>
      <c r="J202" s="119" t="s">
        <v>147</v>
      </c>
      <c r="K202" s="119"/>
      <c r="L202" s="81" t="s">
        <v>23</v>
      </c>
      <c r="M202" s="81"/>
    </row>
    <row r="203" spans="1:13" ht="39" customHeight="1">
      <c r="A203" s="120" t="s">
        <v>148</v>
      </c>
      <c r="B203" s="120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</row>
    <row r="204" spans="1:13" ht="47.1" customHeight="1">
      <c r="A204" s="7">
        <v>1</v>
      </c>
      <c r="B204" s="54" t="s">
        <v>149</v>
      </c>
      <c r="C204" s="54"/>
      <c r="D204" s="54"/>
      <c r="E204" s="54"/>
      <c r="F204" s="7" t="s">
        <v>24</v>
      </c>
      <c r="G204" s="81" t="s">
        <v>150</v>
      </c>
      <c r="H204" s="81"/>
      <c r="I204" s="81"/>
      <c r="J204" s="66" t="s">
        <v>126</v>
      </c>
      <c r="K204" s="66"/>
      <c r="L204" s="65" t="s">
        <v>151</v>
      </c>
      <c r="M204" s="65"/>
    </row>
    <row r="205" spans="1:13" ht="41.85" customHeight="1">
      <c r="A205" s="7">
        <f>A204+1</f>
        <v>2</v>
      </c>
      <c r="B205" s="54" t="s">
        <v>152</v>
      </c>
      <c r="C205" s="54"/>
      <c r="D205" s="54"/>
      <c r="E205" s="54"/>
      <c r="F205" s="7" t="s">
        <v>24</v>
      </c>
      <c r="G205" s="81" t="s">
        <v>150</v>
      </c>
      <c r="H205" s="81"/>
      <c r="I205" s="81"/>
      <c r="J205" s="66" t="s">
        <v>126</v>
      </c>
      <c r="K205" s="66"/>
      <c r="L205" s="65" t="s">
        <v>151</v>
      </c>
      <c r="M205" s="65"/>
    </row>
    <row r="206" spans="1:13" ht="41.85" customHeight="1">
      <c r="A206" s="7">
        <f>A205+1</f>
        <v>3</v>
      </c>
      <c r="B206" s="54" t="s">
        <v>153</v>
      </c>
      <c r="C206" s="54"/>
      <c r="D206" s="54"/>
      <c r="E206" s="54"/>
      <c r="F206" s="7" t="s">
        <v>24</v>
      </c>
      <c r="G206" s="81" t="s">
        <v>150</v>
      </c>
      <c r="H206" s="81"/>
      <c r="I206" s="81"/>
      <c r="J206" s="66" t="s">
        <v>126</v>
      </c>
      <c r="K206" s="66"/>
      <c r="L206" s="65" t="s">
        <v>151</v>
      </c>
      <c r="M206" s="65"/>
    </row>
    <row r="207" spans="1:13" ht="36" customHeight="1">
      <c r="A207" s="7">
        <v>4</v>
      </c>
      <c r="B207" s="54" t="s">
        <v>154</v>
      </c>
      <c r="C207" s="54"/>
      <c r="D207" s="54"/>
      <c r="E207" s="54"/>
      <c r="F207" s="7" t="s">
        <v>24</v>
      </c>
      <c r="G207" s="65" t="s">
        <v>60</v>
      </c>
      <c r="H207" s="65"/>
      <c r="I207" s="65"/>
      <c r="J207" s="66" t="s">
        <v>126</v>
      </c>
      <c r="K207" s="66"/>
      <c r="L207" s="65" t="s">
        <v>151</v>
      </c>
      <c r="M207" s="65"/>
    </row>
    <row r="208" spans="1:13" ht="36" customHeight="1">
      <c r="A208" s="7">
        <v>5</v>
      </c>
      <c r="B208" s="121" t="s">
        <v>155</v>
      </c>
      <c r="C208" s="121"/>
      <c r="D208" s="121"/>
      <c r="E208" s="121"/>
      <c r="F208" s="7" t="s">
        <v>24</v>
      </c>
      <c r="G208" s="81" t="s">
        <v>150</v>
      </c>
      <c r="H208" s="81"/>
      <c r="I208" s="81"/>
      <c r="J208" s="66" t="s">
        <v>126</v>
      </c>
      <c r="K208" s="66"/>
      <c r="L208" s="65" t="s">
        <v>151</v>
      </c>
      <c r="M208" s="65"/>
    </row>
    <row r="209" spans="1:13" ht="45" customHeight="1">
      <c r="A209" s="7">
        <f>A208+1</f>
        <v>6</v>
      </c>
      <c r="B209" s="121" t="s">
        <v>156</v>
      </c>
      <c r="C209" s="121"/>
      <c r="D209" s="121"/>
      <c r="E209" s="121"/>
      <c r="F209" s="7" t="s">
        <v>24</v>
      </c>
      <c r="G209" s="81" t="s">
        <v>150</v>
      </c>
      <c r="H209" s="81"/>
      <c r="I209" s="81"/>
      <c r="J209" s="66" t="s">
        <v>126</v>
      </c>
      <c r="K209" s="66"/>
      <c r="L209" s="65" t="s">
        <v>151</v>
      </c>
      <c r="M209" s="65"/>
    </row>
    <row r="210" spans="1:13" ht="29.25" customHeight="1">
      <c r="A210" s="122" t="s">
        <v>157</v>
      </c>
      <c r="B210" s="122"/>
      <c r="C210" s="122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</row>
    <row r="211" spans="1:13" ht="32.25" customHeight="1">
      <c r="A211" s="35">
        <v>1</v>
      </c>
      <c r="B211" s="54" t="s">
        <v>149</v>
      </c>
      <c r="C211" s="54"/>
      <c r="D211" s="54"/>
      <c r="E211" s="54"/>
      <c r="F211" s="7" t="s">
        <v>24</v>
      </c>
      <c r="G211" s="81" t="s">
        <v>60</v>
      </c>
      <c r="H211" s="81"/>
      <c r="I211" s="81"/>
      <c r="J211" s="66">
        <f>32040.67*105.4/100</f>
        <v>33770.866179999997</v>
      </c>
      <c r="K211" s="66"/>
      <c r="L211" s="67" t="s">
        <v>151</v>
      </c>
      <c r="M211" s="67"/>
    </row>
    <row r="212" spans="1:13" ht="33" customHeight="1">
      <c r="A212" s="35">
        <v>2</v>
      </c>
      <c r="B212" s="54" t="s">
        <v>158</v>
      </c>
      <c r="C212" s="54"/>
      <c r="D212" s="54"/>
      <c r="E212" s="54"/>
      <c r="F212" s="7" t="s">
        <v>24</v>
      </c>
      <c r="G212" s="81" t="s">
        <v>60</v>
      </c>
      <c r="H212" s="81"/>
      <c r="I212" s="81"/>
      <c r="J212" s="66">
        <f>27071*105.4/100</f>
        <v>28532.834000000003</v>
      </c>
      <c r="K212" s="66"/>
      <c r="L212" s="67" t="s">
        <v>151</v>
      </c>
      <c r="M212" s="67"/>
    </row>
    <row r="213" spans="1:13" ht="37.5" customHeight="1">
      <c r="A213" s="35">
        <v>3</v>
      </c>
      <c r="B213" s="54" t="s">
        <v>153</v>
      </c>
      <c r="C213" s="54"/>
      <c r="D213" s="54"/>
      <c r="E213" s="54"/>
      <c r="F213" s="7" t="s">
        <v>24</v>
      </c>
      <c r="G213" s="81" t="s">
        <v>60</v>
      </c>
      <c r="H213" s="81"/>
      <c r="I213" s="81"/>
      <c r="J213" s="66">
        <v>20761.18</v>
      </c>
      <c r="K213" s="66"/>
      <c r="L213" s="67" t="s">
        <v>25</v>
      </c>
      <c r="M213" s="67"/>
    </row>
    <row r="214" spans="1:13" ht="51.75" customHeight="1">
      <c r="A214" s="35">
        <v>4</v>
      </c>
      <c r="B214" s="54" t="s">
        <v>154</v>
      </c>
      <c r="C214" s="54"/>
      <c r="D214" s="54"/>
      <c r="E214" s="54"/>
      <c r="F214" s="7" t="s">
        <v>24</v>
      </c>
      <c r="G214" s="65" t="s">
        <v>159</v>
      </c>
      <c r="H214" s="65"/>
      <c r="I214" s="65"/>
      <c r="J214" s="66">
        <v>8502</v>
      </c>
      <c r="K214" s="66"/>
      <c r="L214" s="67" t="s">
        <v>151</v>
      </c>
      <c r="M214" s="67"/>
    </row>
    <row r="215" spans="1:13" ht="35.25" customHeight="1">
      <c r="A215" s="35">
        <v>5</v>
      </c>
      <c r="B215" s="54" t="s">
        <v>155</v>
      </c>
      <c r="C215" s="54"/>
      <c r="D215" s="54"/>
      <c r="E215" s="54"/>
      <c r="F215" s="7" t="s">
        <v>24</v>
      </c>
      <c r="G215" s="81" t="s">
        <v>60</v>
      </c>
      <c r="H215" s="81"/>
      <c r="I215" s="81"/>
      <c r="J215" s="66">
        <f>18715.33*105.4/100</f>
        <v>19725.957820000003</v>
      </c>
      <c r="K215" s="66"/>
      <c r="L215" s="67" t="s">
        <v>151</v>
      </c>
      <c r="M215" s="67"/>
    </row>
    <row r="216" spans="1:13" ht="40.5" customHeight="1">
      <c r="A216" s="39">
        <v>6</v>
      </c>
      <c r="B216" s="123" t="s">
        <v>156</v>
      </c>
      <c r="C216" s="123"/>
      <c r="D216" s="123"/>
      <c r="E216" s="123"/>
      <c r="F216" s="44" t="s">
        <v>24</v>
      </c>
      <c r="G216" s="124" t="s">
        <v>160</v>
      </c>
      <c r="H216" s="124"/>
      <c r="I216" s="124"/>
      <c r="J216" s="84">
        <f>17434*105.4/100</f>
        <v>18375.436000000002</v>
      </c>
      <c r="K216" s="84"/>
      <c r="L216" s="125" t="s">
        <v>151</v>
      </c>
      <c r="M216" s="125"/>
    </row>
    <row r="217" spans="1:13" ht="18.75" customHeight="1">
      <c r="A217" s="76" t="s">
        <v>161</v>
      </c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</row>
    <row r="218" spans="1:13" ht="34.5" customHeight="1">
      <c r="A218" s="35">
        <v>1</v>
      </c>
      <c r="B218" s="54" t="s">
        <v>162</v>
      </c>
      <c r="C218" s="54"/>
      <c r="D218" s="54"/>
      <c r="E218" s="54"/>
      <c r="F218" s="7" t="s">
        <v>24</v>
      </c>
      <c r="G218" s="81" t="s">
        <v>60</v>
      </c>
      <c r="H218" s="81"/>
      <c r="I218" s="81"/>
      <c r="J218" s="66">
        <f>12248.33*105.4/100</f>
        <v>12909.739820000001</v>
      </c>
      <c r="K218" s="66"/>
      <c r="L218" s="67" t="s">
        <v>151</v>
      </c>
      <c r="M218" s="67"/>
    </row>
    <row r="219" spans="1:13" ht="30" customHeight="1">
      <c r="A219" s="35">
        <v>2</v>
      </c>
      <c r="B219" s="54" t="s">
        <v>163</v>
      </c>
      <c r="C219" s="54"/>
      <c r="D219" s="54"/>
      <c r="E219" s="54"/>
      <c r="F219" s="7" t="s">
        <v>24</v>
      </c>
      <c r="G219" s="81" t="s">
        <v>60</v>
      </c>
      <c r="H219" s="81"/>
      <c r="I219" s="81"/>
      <c r="J219" s="66">
        <v>10056.790000000001</v>
      </c>
      <c r="K219" s="66"/>
      <c r="L219" s="67" t="s">
        <v>25</v>
      </c>
      <c r="M219" s="67"/>
    </row>
    <row r="220" spans="1:13" ht="30" customHeight="1">
      <c r="A220" s="7">
        <v>3</v>
      </c>
      <c r="B220" s="54" t="s">
        <v>154</v>
      </c>
      <c r="C220" s="54"/>
      <c r="D220" s="54"/>
      <c r="E220" s="54"/>
      <c r="F220" s="7" t="s">
        <v>24</v>
      </c>
      <c r="G220" s="65" t="s">
        <v>60</v>
      </c>
      <c r="H220" s="65"/>
      <c r="I220" s="65"/>
      <c r="J220" s="66">
        <v>3074.04</v>
      </c>
      <c r="K220" s="66"/>
      <c r="L220" s="65" t="s">
        <v>151</v>
      </c>
      <c r="M220" s="65"/>
    </row>
    <row r="221" spans="1:13" ht="30.75" customHeight="1">
      <c r="A221" s="35">
        <v>4</v>
      </c>
      <c r="B221" s="54" t="s">
        <v>155</v>
      </c>
      <c r="C221" s="54"/>
      <c r="D221" s="54"/>
      <c r="E221" s="54"/>
      <c r="F221" s="7" t="s">
        <v>24</v>
      </c>
      <c r="G221" s="81" t="s">
        <v>150</v>
      </c>
      <c r="H221" s="81"/>
      <c r="I221" s="81"/>
      <c r="J221" s="66">
        <f>18715.33*105.4/100</f>
        <v>19725.957820000003</v>
      </c>
      <c r="K221" s="66"/>
      <c r="L221" s="67" t="s">
        <v>151</v>
      </c>
      <c r="M221" s="67"/>
    </row>
    <row r="222" spans="1:13" ht="32.25" customHeight="1">
      <c r="A222" s="35">
        <v>5</v>
      </c>
      <c r="B222" s="54" t="s">
        <v>156</v>
      </c>
      <c r="C222" s="54"/>
      <c r="D222" s="54"/>
      <c r="E222" s="54"/>
      <c r="F222" s="7" t="s">
        <v>24</v>
      </c>
      <c r="G222" s="81" t="s">
        <v>164</v>
      </c>
      <c r="H222" s="81"/>
      <c r="I222" s="81"/>
      <c r="J222" s="66">
        <f>17434*105.4/100</f>
        <v>18375.436000000002</v>
      </c>
      <c r="K222" s="66"/>
      <c r="L222" s="67" t="s">
        <v>151</v>
      </c>
      <c r="M222" s="67"/>
    </row>
    <row r="223" spans="1:13" ht="15.75" customHeight="1">
      <c r="A223" s="2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1:13" ht="42" customHeight="1">
      <c r="A224" s="126" t="s">
        <v>165</v>
      </c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</row>
    <row r="225" spans="1:13" ht="29.25" customHeight="1">
      <c r="A225" s="10" t="s">
        <v>52</v>
      </c>
      <c r="B225" s="62" t="s">
        <v>166</v>
      </c>
      <c r="C225" s="62"/>
      <c r="D225" s="62"/>
      <c r="E225" s="62"/>
      <c r="F225" s="33" t="s">
        <v>55</v>
      </c>
      <c r="G225" s="63" t="s">
        <v>56</v>
      </c>
      <c r="H225" s="63"/>
      <c r="I225" s="63"/>
      <c r="J225" s="127" t="s">
        <v>147</v>
      </c>
      <c r="K225" s="127"/>
      <c r="L225" s="64" t="s">
        <v>23</v>
      </c>
      <c r="M225" s="64"/>
    </row>
    <row r="226" spans="1:13" ht="32.25" customHeight="1">
      <c r="A226" s="35">
        <v>1</v>
      </c>
      <c r="B226" s="54" t="s">
        <v>167</v>
      </c>
      <c r="C226" s="54"/>
      <c r="D226" s="54"/>
      <c r="E226" s="54"/>
      <c r="F226" s="7" t="s">
        <v>24</v>
      </c>
      <c r="G226" s="81" t="s">
        <v>45</v>
      </c>
      <c r="H226" s="81"/>
      <c r="I226" s="81"/>
      <c r="J226" s="66">
        <f>19627.33*105.4/100</f>
        <v>20687.205820000003</v>
      </c>
      <c r="K226" s="66"/>
      <c r="L226" s="67" t="s">
        <v>151</v>
      </c>
      <c r="M226" s="67"/>
    </row>
    <row r="227" spans="1:13" ht="32.25" customHeight="1">
      <c r="A227" s="35">
        <f t="shared" ref="A227:A233" si="0">A226+1</f>
        <v>2</v>
      </c>
      <c r="B227" s="54" t="s">
        <v>168</v>
      </c>
      <c r="C227" s="54"/>
      <c r="D227" s="54"/>
      <c r="E227" s="54"/>
      <c r="F227" s="7" t="s">
        <v>24</v>
      </c>
      <c r="G227" s="128" t="s">
        <v>45</v>
      </c>
      <c r="H227" s="128"/>
      <c r="I227" s="128"/>
      <c r="J227" s="66">
        <f>2722.33*105.4/100</f>
        <v>2869.3358199999998</v>
      </c>
      <c r="K227" s="66"/>
      <c r="L227" s="67" t="s">
        <v>25</v>
      </c>
      <c r="M227" s="67"/>
    </row>
    <row r="228" spans="1:13" ht="48.75" customHeight="1">
      <c r="A228" s="35">
        <f t="shared" si="0"/>
        <v>3</v>
      </c>
      <c r="B228" s="54" t="s">
        <v>169</v>
      </c>
      <c r="C228" s="54"/>
      <c r="D228" s="54"/>
      <c r="E228" s="54"/>
      <c r="F228" s="7" t="s">
        <v>170</v>
      </c>
      <c r="G228" s="128" t="s">
        <v>171</v>
      </c>
      <c r="H228" s="128"/>
      <c r="I228" s="128"/>
      <c r="J228" s="66">
        <f>4659*105.4/100</f>
        <v>4910.5860000000002</v>
      </c>
      <c r="K228" s="66"/>
      <c r="L228" s="67" t="s">
        <v>25</v>
      </c>
      <c r="M228" s="67"/>
    </row>
    <row r="229" spans="1:13" ht="47.25" customHeight="1">
      <c r="A229" s="35">
        <f t="shared" si="0"/>
        <v>4</v>
      </c>
      <c r="B229" s="54" t="s">
        <v>172</v>
      </c>
      <c r="C229" s="54"/>
      <c r="D229" s="54"/>
      <c r="E229" s="54"/>
      <c r="F229" s="7" t="s">
        <v>170</v>
      </c>
      <c r="G229" s="81" t="s">
        <v>173</v>
      </c>
      <c r="H229" s="81"/>
      <c r="I229" s="81"/>
      <c r="J229" s="66">
        <f>3250*105.4/100</f>
        <v>3425.5</v>
      </c>
      <c r="K229" s="66"/>
      <c r="L229" s="67" t="s">
        <v>25</v>
      </c>
      <c r="M229" s="67"/>
    </row>
    <row r="230" spans="1:13" ht="27.75" customHeight="1">
      <c r="A230" s="35">
        <f t="shared" si="0"/>
        <v>5</v>
      </c>
      <c r="B230" s="121" t="s">
        <v>174</v>
      </c>
      <c r="C230" s="121"/>
      <c r="D230" s="121"/>
      <c r="E230" s="121"/>
      <c r="F230" s="7" t="s">
        <v>24</v>
      </c>
      <c r="G230" s="65">
        <v>2</v>
      </c>
      <c r="H230" s="65"/>
      <c r="I230" s="65"/>
      <c r="J230" s="66">
        <f>23326.67*105.4/100</f>
        <v>24586.31018</v>
      </c>
      <c r="K230" s="66"/>
      <c r="L230" s="65" t="s">
        <v>175</v>
      </c>
      <c r="M230" s="65"/>
    </row>
    <row r="231" spans="1:13" ht="41.85" customHeight="1">
      <c r="A231" s="35">
        <f t="shared" si="0"/>
        <v>6</v>
      </c>
      <c r="B231" s="121" t="s">
        <v>176</v>
      </c>
      <c r="C231" s="121"/>
      <c r="D231" s="121"/>
      <c r="E231" s="121"/>
      <c r="F231" s="7" t="s">
        <v>24</v>
      </c>
      <c r="G231" s="65">
        <v>1</v>
      </c>
      <c r="H231" s="65"/>
      <c r="I231" s="65"/>
      <c r="J231" s="66" t="s">
        <v>40</v>
      </c>
      <c r="K231" s="66"/>
      <c r="L231" s="65" t="s">
        <v>177</v>
      </c>
      <c r="M231" s="65"/>
    </row>
    <row r="232" spans="1:13" ht="31.5" customHeight="1">
      <c r="A232" s="35">
        <f t="shared" si="0"/>
        <v>7</v>
      </c>
      <c r="B232" s="54" t="s">
        <v>178</v>
      </c>
      <c r="C232" s="54"/>
      <c r="D232" s="54"/>
      <c r="E232" s="54"/>
      <c r="F232" s="7" t="s">
        <v>24</v>
      </c>
      <c r="G232" s="65" t="s">
        <v>45</v>
      </c>
      <c r="H232" s="65"/>
      <c r="I232" s="65"/>
      <c r="J232" s="66">
        <f>1834.33*105.4/100</f>
        <v>1933.38382</v>
      </c>
      <c r="K232" s="66"/>
      <c r="L232" s="67" t="s">
        <v>175</v>
      </c>
      <c r="M232" s="67"/>
    </row>
    <row r="233" spans="1:13" ht="31.5" customHeight="1">
      <c r="A233" s="35">
        <f t="shared" si="0"/>
        <v>8</v>
      </c>
      <c r="B233" s="54" t="s">
        <v>179</v>
      </c>
      <c r="C233" s="54"/>
      <c r="D233" s="54"/>
      <c r="E233" s="54"/>
      <c r="F233" s="7" t="s">
        <v>24</v>
      </c>
      <c r="G233" s="65" t="s">
        <v>45</v>
      </c>
      <c r="H233" s="65"/>
      <c r="I233" s="65"/>
      <c r="J233" s="66">
        <f>37460.66*105.4/100</f>
        <v>39483.535640000009</v>
      </c>
      <c r="K233" s="66"/>
      <c r="L233" s="67" t="s">
        <v>180</v>
      </c>
      <c r="M233" s="67"/>
    </row>
    <row r="234" spans="1:13" ht="17.25" customHeight="1">
      <c r="A234" s="12"/>
      <c r="B234" s="13"/>
      <c r="C234" s="13"/>
      <c r="D234" s="13"/>
      <c r="E234" s="13"/>
      <c r="F234" s="12"/>
      <c r="G234" s="25"/>
      <c r="H234" s="25"/>
      <c r="I234" s="25"/>
      <c r="J234" s="16"/>
      <c r="K234" s="16"/>
      <c r="L234" s="26"/>
      <c r="M234" s="26"/>
    </row>
    <row r="235" spans="1:13" ht="30.75" customHeight="1">
      <c r="A235" s="126" t="s">
        <v>181</v>
      </c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</row>
    <row r="236" spans="1:13" ht="30.75" customHeight="1">
      <c r="A236" s="51" t="s">
        <v>11</v>
      </c>
      <c r="B236" s="52" t="s">
        <v>54</v>
      </c>
      <c r="C236" s="52"/>
      <c r="D236" s="52"/>
      <c r="E236" s="52" t="s">
        <v>20</v>
      </c>
      <c r="F236" s="52"/>
      <c r="G236" s="52"/>
      <c r="H236" s="52" t="s">
        <v>182</v>
      </c>
      <c r="I236" s="52"/>
      <c r="J236" s="52"/>
      <c r="K236" s="88" t="s">
        <v>113</v>
      </c>
      <c r="L236" s="88"/>
      <c r="M236" s="88"/>
    </row>
    <row r="237" spans="1:13" ht="32.25" customHeight="1">
      <c r="A237" s="51"/>
      <c r="B237" s="52"/>
      <c r="C237" s="52"/>
      <c r="D237" s="52"/>
      <c r="E237" s="52"/>
      <c r="F237" s="52"/>
      <c r="G237" s="52"/>
      <c r="H237" s="52"/>
      <c r="I237" s="52"/>
      <c r="J237" s="52"/>
      <c r="K237" s="88"/>
      <c r="L237" s="88"/>
      <c r="M237" s="88"/>
    </row>
    <row r="238" spans="1:13" ht="31.5" customHeight="1">
      <c r="A238" s="122" t="s">
        <v>33</v>
      </c>
      <c r="B238" s="122"/>
      <c r="C238" s="122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</row>
    <row r="239" spans="1:13" ht="0.75" customHeight="1">
      <c r="A239" s="27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9"/>
    </row>
    <row r="240" spans="1:13" ht="30" customHeight="1">
      <c r="A240" s="35">
        <v>1</v>
      </c>
      <c r="B240" s="81" t="s">
        <v>183</v>
      </c>
      <c r="C240" s="81"/>
      <c r="D240" s="81"/>
      <c r="E240" s="65" t="s">
        <v>24</v>
      </c>
      <c r="F240" s="65"/>
      <c r="G240" s="65"/>
      <c r="H240" s="65" t="s">
        <v>184</v>
      </c>
      <c r="I240" s="65"/>
      <c r="J240" s="65"/>
      <c r="K240" s="108">
        <v>108.01</v>
      </c>
      <c r="L240" s="108"/>
      <c r="M240" s="108"/>
    </row>
    <row r="241" spans="1:13" ht="32.25" customHeight="1">
      <c r="A241" s="35">
        <f>A240+1</f>
        <v>2</v>
      </c>
      <c r="B241" s="81" t="s">
        <v>185</v>
      </c>
      <c r="C241" s="81"/>
      <c r="D241" s="81"/>
      <c r="E241" s="55" t="s">
        <v>24</v>
      </c>
      <c r="F241" s="55"/>
      <c r="G241" s="55"/>
      <c r="H241" s="65" t="s">
        <v>186</v>
      </c>
      <c r="I241" s="65"/>
      <c r="J241" s="65"/>
      <c r="K241" s="129">
        <v>3688.33</v>
      </c>
      <c r="L241" s="129"/>
      <c r="M241" s="129"/>
    </row>
    <row r="242" spans="1:13" ht="33" customHeight="1">
      <c r="A242" s="35">
        <f>A241+1</f>
        <v>3</v>
      </c>
      <c r="B242" s="81" t="s">
        <v>187</v>
      </c>
      <c r="C242" s="81"/>
      <c r="D242" s="81"/>
      <c r="E242" s="65" t="s">
        <v>24</v>
      </c>
      <c r="F242" s="65"/>
      <c r="G242" s="65"/>
      <c r="H242" s="65" t="s">
        <v>188</v>
      </c>
      <c r="I242" s="65"/>
      <c r="J242" s="65"/>
      <c r="K242" s="108">
        <v>144.19</v>
      </c>
      <c r="L242" s="108"/>
      <c r="M242" s="108"/>
    </row>
    <row r="243" spans="1:13" ht="35.25" customHeight="1">
      <c r="A243" s="35">
        <f>A242+1</f>
        <v>4</v>
      </c>
      <c r="B243" s="81" t="s">
        <v>189</v>
      </c>
      <c r="C243" s="81"/>
      <c r="D243" s="81"/>
      <c r="E243" s="65" t="s">
        <v>190</v>
      </c>
      <c r="F243" s="65"/>
      <c r="G243" s="65"/>
      <c r="H243" s="65" t="s">
        <v>191</v>
      </c>
      <c r="I243" s="65"/>
      <c r="J243" s="65"/>
      <c r="K243" s="108">
        <v>409.16</v>
      </c>
      <c r="L243" s="108"/>
      <c r="M243" s="108"/>
    </row>
    <row r="244" spans="1:13" ht="30" customHeight="1">
      <c r="A244" s="35">
        <f>A243+1</f>
        <v>5</v>
      </c>
      <c r="B244" s="81" t="s">
        <v>192</v>
      </c>
      <c r="C244" s="81"/>
      <c r="D244" s="81"/>
      <c r="E244" s="65" t="s">
        <v>24</v>
      </c>
      <c r="F244" s="65"/>
      <c r="G244" s="65"/>
      <c r="H244" s="65" t="s">
        <v>184</v>
      </c>
      <c r="I244" s="65"/>
      <c r="J244" s="65"/>
      <c r="K244" s="108">
        <v>143.71</v>
      </c>
      <c r="L244" s="108"/>
      <c r="M244" s="108"/>
    </row>
    <row r="245" spans="1:13" ht="30.75" customHeight="1">
      <c r="A245" s="35">
        <f>A244+1</f>
        <v>6</v>
      </c>
      <c r="B245" s="81" t="s">
        <v>193</v>
      </c>
      <c r="C245" s="81"/>
      <c r="D245" s="81"/>
      <c r="E245" s="65" t="s">
        <v>190</v>
      </c>
      <c r="F245" s="65"/>
      <c r="G245" s="65"/>
      <c r="H245" s="65" t="s">
        <v>194</v>
      </c>
      <c r="I245" s="65"/>
      <c r="J245" s="65"/>
      <c r="K245" s="108">
        <v>699.89</v>
      </c>
      <c r="L245" s="108"/>
      <c r="M245" s="108"/>
    </row>
    <row r="246" spans="1:13" ht="30" customHeight="1">
      <c r="A246" s="35">
        <f>A244+1</f>
        <v>6</v>
      </c>
      <c r="B246" s="81" t="s">
        <v>195</v>
      </c>
      <c r="C246" s="81"/>
      <c r="D246" s="81"/>
      <c r="E246" s="65" t="s">
        <v>24</v>
      </c>
      <c r="F246" s="65"/>
      <c r="G246" s="65"/>
      <c r="H246" s="65" t="s">
        <v>196</v>
      </c>
      <c r="I246" s="65"/>
      <c r="J246" s="65"/>
      <c r="K246" s="108">
        <v>1668.78</v>
      </c>
      <c r="L246" s="108"/>
      <c r="M246" s="108"/>
    </row>
    <row r="247" spans="1:13" ht="30" customHeight="1">
      <c r="A247" s="35">
        <f>A245+1</f>
        <v>7</v>
      </c>
      <c r="B247" s="81" t="s">
        <v>197</v>
      </c>
      <c r="C247" s="81"/>
      <c r="D247" s="81"/>
      <c r="E247" s="65" t="s">
        <v>24</v>
      </c>
      <c r="F247" s="65"/>
      <c r="G247" s="65"/>
      <c r="H247" s="65" t="s">
        <v>196</v>
      </c>
      <c r="I247" s="65"/>
      <c r="J247" s="65"/>
      <c r="K247" s="108">
        <v>400.06</v>
      </c>
      <c r="L247" s="108"/>
      <c r="M247" s="108"/>
    </row>
    <row r="248" spans="1:13" ht="31.5" customHeight="1">
      <c r="A248" s="35">
        <f t="shared" ref="A248:A281" si="1">A247+1</f>
        <v>8</v>
      </c>
      <c r="B248" s="81" t="s">
        <v>198</v>
      </c>
      <c r="C248" s="81"/>
      <c r="D248" s="81"/>
      <c r="E248" s="65" t="s">
        <v>199</v>
      </c>
      <c r="F248" s="65"/>
      <c r="G248" s="65"/>
      <c r="H248" s="65" t="s">
        <v>200</v>
      </c>
      <c r="I248" s="65"/>
      <c r="J248" s="65"/>
      <c r="K248" s="108">
        <v>285.08</v>
      </c>
      <c r="L248" s="108"/>
      <c r="M248" s="108"/>
    </row>
    <row r="249" spans="1:13" ht="33.75" customHeight="1">
      <c r="A249" s="35">
        <f t="shared" si="1"/>
        <v>9</v>
      </c>
      <c r="B249" s="81" t="s">
        <v>201</v>
      </c>
      <c r="C249" s="81"/>
      <c r="D249" s="81"/>
      <c r="E249" s="65" t="s">
        <v>24</v>
      </c>
      <c r="F249" s="65"/>
      <c r="G249" s="65"/>
      <c r="H249" s="65" t="s">
        <v>202</v>
      </c>
      <c r="I249" s="65"/>
      <c r="J249" s="65"/>
      <c r="K249" s="108">
        <v>39.729999999999997</v>
      </c>
      <c r="L249" s="108"/>
      <c r="M249" s="108"/>
    </row>
    <row r="250" spans="1:13" ht="33.75" customHeight="1">
      <c r="A250" s="35">
        <f t="shared" si="1"/>
        <v>10</v>
      </c>
      <c r="B250" s="128" t="s">
        <v>203</v>
      </c>
      <c r="C250" s="128"/>
      <c r="D250" s="128"/>
      <c r="E250" s="65" t="s">
        <v>24</v>
      </c>
      <c r="F250" s="65"/>
      <c r="G250" s="65"/>
      <c r="H250" s="65" t="s">
        <v>184</v>
      </c>
      <c r="I250" s="65"/>
      <c r="J250" s="65"/>
      <c r="K250" s="130">
        <v>76.3</v>
      </c>
      <c r="L250" s="130"/>
      <c r="M250" s="130"/>
    </row>
    <row r="251" spans="1:13" ht="30.75" customHeight="1">
      <c r="A251" s="35">
        <f t="shared" si="1"/>
        <v>11</v>
      </c>
      <c r="B251" s="81" t="s">
        <v>204</v>
      </c>
      <c r="C251" s="81"/>
      <c r="D251" s="81"/>
      <c r="E251" s="65" t="s">
        <v>24</v>
      </c>
      <c r="F251" s="65"/>
      <c r="G251" s="65"/>
      <c r="H251" s="65" t="s">
        <v>184</v>
      </c>
      <c r="I251" s="65"/>
      <c r="J251" s="65"/>
      <c r="K251" s="108">
        <v>55.57</v>
      </c>
      <c r="L251" s="108"/>
      <c r="M251" s="108"/>
    </row>
    <row r="252" spans="1:13" ht="30.75" customHeight="1">
      <c r="A252" s="35">
        <f t="shared" si="1"/>
        <v>12</v>
      </c>
      <c r="B252" s="81" t="s">
        <v>205</v>
      </c>
      <c r="C252" s="81"/>
      <c r="D252" s="81"/>
      <c r="E252" s="65" t="s">
        <v>24</v>
      </c>
      <c r="F252" s="65"/>
      <c r="G252" s="65"/>
      <c r="H252" s="65" t="s">
        <v>206</v>
      </c>
      <c r="I252" s="65"/>
      <c r="J252" s="65"/>
      <c r="K252" s="130">
        <v>109</v>
      </c>
      <c r="L252" s="130"/>
      <c r="M252" s="130"/>
    </row>
    <row r="253" spans="1:13" ht="32.25" customHeight="1">
      <c r="A253" s="35">
        <f t="shared" si="1"/>
        <v>13</v>
      </c>
      <c r="B253" s="81" t="s">
        <v>207</v>
      </c>
      <c r="C253" s="81"/>
      <c r="D253" s="81"/>
      <c r="E253" s="65" t="s">
        <v>24</v>
      </c>
      <c r="F253" s="65"/>
      <c r="G253" s="65"/>
      <c r="H253" s="65" t="s">
        <v>208</v>
      </c>
      <c r="I253" s="65"/>
      <c r="J253" s="65"/>
      <c r="K253" s="108">
        <v>250.2</v>
      </c>
      <c r="L253" s="108"/>
      <c r="M253" s="108"/>
    </row>
    <row r="254" spans="1:13" ht="32.25" customHeight="1">
      <c r="A254" s="35">
        <f t="shared" si="1"/>
        <v>14</v>
      </c>
      <c r="B254" s="81" t="s">
        <v>209</v>
      </c>
      <c r="C254" s="81"/>
      <c r="D254" s="81"/>
      <c r="E254" s="65" t="s">
        <v>24</v>
      </c>
      <c r="F254" s="65"/>
      <c r="G254" s="65"/>
      <c r="H254" s="65" t="s">
        <v>210</v>
      </c>
      <c r="I254" s="65"/>
      <c r="J254" s="65"/>
      <c r="K254" s="108">
        <v>2.5299999999999998</v>
      </c>
      <c r="L254" s="108"/>
      <c r="M254" s="108"/>
    </row>
    <row r="255" spans="1:13" ht="35.25" customHeight="1">
      <c r="A255" s="35">
        <f t="shared" si="1"/>
        <v>15</v>
      </c>
      <c r="B255" s="128" t="s">
        <v>211</v>
      </c>
      <c r="C255" s="128"/>
      <c r="D255" s="128"/>
      <c r="E255" s="55" t="s">
        <v>24</v>
      </c>
      <c r="F255" s="55"/>
      <c r="G255" s="55"/>
      <c r="H255" s="65" t="s">
        <v>212</v>
      </c>
      <c r="I255" s="65"/>
      <c r="J255" s="65"/>
      <c r="K255" s="129">
        <v>8.7200000000000006</v>
      </c>
      <c r="L255" s="129"/>
      <c r="M255" s="129"/>
    </row>
    <row r="256" spans="1:13" ht="36" customHeight="1">
      <c r="A256" s="35">
        <f t="shared" si="1"/>
        <v>16</v>
      </c>
      <c r="B256" s="81" t="s">
        <v>213</v>
      </c>
      <c r="C256" s="81"/>
      <c r="D256" s="81"/>
      <c r="E256" s="55" t="s">
        <v>24</v>
      </c>
      <c r="F256" s="55"/>
      <c r="G256" s="55"/>
      <c r="H256" s="65" t="s">
        <v>214</v>
      </c>
      <c r="I256" s="65"/>
      <c r="J256" s="65"/>
      <c r="K256" s="129">
        <v>5.34</v>
      </c>
      <c r="L256" s="129"/>
      <c r="M256" s="129"/>
    </row>
    <row r="257" spans="1:13" ht="30" customHeight="1">
      <c r="A257" s="35">
        <f t="shared" si="1"/>
        <v>17</v>
      </c>
      <c r="B257" s="81" t="s">
        <v>215</v>
      </c>
      <c r="C257" s="81"/>
      <c r="D257" s="81"/>
      <c r="E257" s="65" t="s">
        <v>24</v>
      </c>
      <c r="F257" s="65"/>
      <c r="G257" s="65"/>
      <c r="H257" s="65" t="s">
        <v>188</v>
      </c>
      <c r="I257" s="65"/>
      <c r="J257" s="65"/>
      <c r="K257" s="108">
        <v>306.85000000000002</v>
      </c>
      <c r="L257" s="108"/>
      <c r="M257" s="108"/>
    </row>
    <row r="258" spans="1:13" ht="31.5" customHeight="1">
      <c r="A258" s="35">
        <f t="shared" si="1"/>
        <v>18</v>
      </c>
      <c r="B258" s="81" t="s">
        <v>216</v>
      </c>
      <c r="C258" s="81"/>
      <c r="D258" s="81"/>
      <c r="E258" s="65" t="s">
        <v>24</v>
      </c>
      <c r="F258" s="65"/>
      <c r="G258" s="65"/>
      <c r="H258" s="131" t="s">
        <v>45</v>
      </c>
      <c r="I258" s="131"/>
      <c r="J258" s="131"/>
      <c r="K258" s="108">
        <v>926.88</v>
      </c>
      <c r="L258" s="108"/>
      <c r="M258" s="108"/>
    </row>
    <row r="259" spans="1:13" ht="30" customHeight="1">
      <c r="A259" s="35">
        <f t="shared" si="1"/>
        <v>19</v>
      </c>
      <c r="B259" s="81" t="s">
        <v>217</v>
      </c>
      <c r="C259" s="81"/>
      <c r="D259" s="81"/>
      <c r="E259" s="65" t="s">
        <v>24</v>
      </c>
      <c r="F259" s="65"/>
      <c r="G259" s="65"/>
      <c r="H259" s="131" t="s">
        <v>218</v>
      </c>
      <c r="I259" s="131"/>
      <c r="J259" s="131"/>
      <c r="K259" s="108">
        <v>236.42</v>
      </c>
      <c r="L259" s="108"/>
      <c r="M259" s="108"/>
    </row>
    <row r="260" spans="1:13" ht="30.75" customHeight="1">
      <c r="A260" s="35">
        <f t="shared" si="1"/>
        <v>20</v>
      </c>
      <c r="B260" s="81" t="s">
        <v>219</v>
      </c>
      <c r="C260" s="81"/>
      <c r="D260" s="81"/>
      <c r="E260" s="65" t="s">
        <v>24</v>
      </c>
      <c r="F260" s="65"/>
      <c r="G260" s="65"/>
      <c r="H260" s="65" t="s">
        <v>188</v>
      </c>
      <c r="I260" s="65"/>
      <c r="J260" s="65"/>
      <c r="K260" s="108">
        <v>29.2</v>
      </c>
      <c r="L260" s="108"/>
      <c r="M260" s="108"/>
    </row>
    <row r="261" spans="1:13" ht="33.75" customHeight="1">
      <c r="A261" s="35">
        <f t="shared" si="1"/>
        <v>21</v>
      </c>
      <c r="B261" s="81" t="s">
        <v>220</v>
      </c>
      <c r="C261" s="81"/>
      <c r="D261" s="81"/>
      <c r="E261" s="65" t="s">
        <v>24</v>
      </c>
      <c r="F261" s="65"/>
      <c r="G261" s="65"/>
      <c r="H261" s="65" t="s">
        <v>184</v>
      </c>
      <c r="I261" s="65"/>
      <c r="J261" s="65"/>
      <c r="K261" s="108">
        <v>34.47</v>
      </c>
      <c r="L261" s="108"/>
      <c r="M261" s="108"/>
    </row>
    <row r="262" spans="1:13" ht="29.25" customHeight="1">
      <c r="A262" s="35">
        <f t="shared" si="1"/>
        <v>22</v>
      </c>
      <c r="B262" s="81" t="s">
        <v>221</v>
      </c>
      <c r="C262" s="81"/>
      <c r="D262" s="81"/>
      <c r="E262" s="65" t="s">
        <v>24</v>
      </c>
      <c r="F262" s="65"/>
      <c r="G262" s="65"/>
      <c r="H262" s="65" t="s">
        <v>222</v>
      </c>
      <c r="I262" s="65"/>
      <c r="J262" s="65"/>
      <c r="K262" s="108">
        <v>409.75</v>
      </c>
      <c r="L262" s="108"/>
      <c r="M262" s="108"/>
    </row>
    <row r="263" spans="1:13" ht="32.25" customHeight="1">
      <c r="A263" s="35">
        <f t="shared" si="1"/>
        <v>23</v>
      </c>
      <c r="B263" s="81" t="s">
        <v>223</v>
      </c>
      <c r="C263" s="81"/>
      <c r="D263" s="81"/>
      <c r="E263" s="65" t="s">
        <v>24</v>
      </c>
      <c r="F263" s="65"/>
      <c r="G263" s="65"/>
      <c r="H263" s="65" t="s">
        <v>184</v>
      </c>
      <c r="I263" s="65"/>
      <c r="J263" s="65"/>
      <c r="K263" s="108">
        <v>63.76</v>
      </c>
      <c r="L263" s="108"/>
      <c r="M263" s="108"/>
    </row>
    <row r="264" spans="1:13" ht="30.75" customHeight="1">
      <c r="A264" s="35">
        <f t="shared" si="1"/>
        <v>24</v>
      </c>
      <c r="B264" s="81" t="s">
        <v>224</v>
      </c>
      <c r="C264" s="81"/>
      <c r="D264" s="81"/>
      <c r="E264" s="65" t="s">
        <v>24</v>
      </c>
      <c r="F264" s="65"/>
      <c r="G264" s="65"/>
      <c r="H264" s="65" t="s">
        <v>222</v>
      </c>
      <c r="I264" s="65"/>
      <c r="J264" s="65"/>
      <c r="K264" s="108">
        <v>331.77</v>
      </c>
      <c r="L264" s="108"/>
      <c r="M264" s="108"/>
    </row>
    <row r="265" spans="1:13" ht="30.75" customHeight="1">
      <c r="A265" s="35">
        <f t="shared" si="1"/>
        <v>25</v>
      </c>
      <c r="B265" s="81" t="s">
        <v>225</v>
      </c>
      <c r="C265" s="81"/>
      <c r="D265" s="81"/>
      <c r="E265" s="65" t="s">
        <v>24</v>
      </c>
      <c r="F265" s="65"/>
      <c r="G265" s="65"/>
      <c r="H265" s="65" t="s">
        <v>226</v>
      </c>
      <c r="I265" s="65"/>
      <c r="J265" s="65"/>
      <c r="K265" s="108">
        <v>205.85</v>
      </c>
      <c r="L265" s="108"/>
      <c r="M265" s="108"/>
    </row>
    <row r="266" spans="1:13" ht="30.75" customHeight="1">
      <c r="A266" s="35">
        <f t="shared" si="1"/>
        <v>26</v>
      </c>
      <c r="B266" s="81" t="s">
        <v>227</v>
      </c>
      <c r="C266" s="81"/>
      <c r="D266" s="81"/>
      <c r="E266" s="65" t="s">
        <v>24</v>
      </c>
      <c r="F266" s="65"/>
      <c r="G266" s="65"/>
      <c r="H266" s="65" t="s">
        <v>228</v>
      </c>
      <c r="I266" s="65"/>
      <c r="J266" s="65"/>
      <c r="K266" s="108">
        <v>379.42</v>
      </c>
      <c r="L266" s="108"/>
      <c r="M266" s="108"/>
    </row>
    <row r="267" spans="1:13" ht="30" customHeight="1">
      <c r="A267" s="35">
        <f t="shared" si="1"/>
        <v>27</v>
      </c>
      <c r="B267" s="81" t="s">
        <v>229</v>
      </c>
      <c r="C267" s="81"/>
      <c r="D267" s="81"/>
      <c r="E267" s="65" t="s">
        <v>24</v>
      </c>
      <c r="F267" s="65"/>
      <c r="G267" s="65"/>
      <c r="H267" s="65" t="s">
        <v>230</v>
      </c>
      <c r="I267" s="65"/>
      <c r="J267" s="65"/>
      <c r="K267" s="130">
        <v>18.36</v>
      </c>
      <c r="L267" s="130"/>
      <c r="M267" s="130"/>
    </row>
    <row r="268" spans="1:13" ht="31.5" customHeight="1">
      <c r="A268" s="35">
        <f t="shared" si="1"/>
        <v>28</v>
      </c>
      <c r="B268" s="81" t="s">
        <v>231</v>
      </c>
      <c r="C268" s="81"/>
      <c r="D268" s="81"/>
      <c r="E268" s="65" t="s">
        <v>24</v>
      </c>
      <c r="F268" s="65"/>
      <c r="G268" s="65"/>
      <c r="H268" s="65" t="s">
        <v>184</v>
      </c>
      <c r="I268" s="65"/>
      <c r="J268" s="65"/>
      <c r="K268" s="108">
        <v>109.2</v>
      </c>
      <c r="L268" s="108"/>
      <c r="M268" s="108"/>
    </row>
    <row r="269" spans="1:13" ht="33.75" customHeight="1">
      <c r="A269" s="35">
        <f t="shared" si="1"/>
        <v>29</v>
      </c>
      <c r="B269" s="81" t="s">
        <v>232</v>
      </c>
      <c r="C269" s="81" t="s">
        <v>233</v>
      </c>
      <c r="D269" s="81"/>
      <c r="E269" s="65" t="s">
        <v>24</v>
      </c>
      <c r="F269" s="65"/>
      <c r="G269" s="65"/>
      <c r="H269" s="65" t="s">
        <v>234</v>
      </c>
      <c r="I269" s="65"/>
      <c r="J269" s="65"/>
      <c r="K269" s="108">
        <v>345.13</v>
      </c>
      <c r="L269" s="108"/>
      <c r="M269" s="108"/>
    </row>
    <row r="270" spans="1:13" ht="30.75" customHeight="1">
      <c r="A270" s="35">
        <f t="shared" si="1"/>
        <v>30</v>
      </c>
      <c r="B270" s="81" t="s">
        <v>235</v>
      </c>
      <c r="C270" s="81"/>
      <c r="D270" s="81"/>
      <c r="E270" s="65" t="s">
        <v>24</v>
      </c>
      <c r="F270" s="65"/>
      <c r="G270" s="65"/>
      <c r="H270" s="65" t="s">
        <v>234</v>
      </c>
      <c r="I270" s="65"/>
      <c r="J270" s="65"/>
      <c r="K270" s="108">
        <v>20.03</v>
      </c>
      <c r="L270" s="108"/>
      <c r="M270" s="108"/>
    </row>
    <row r="271" spans="1:13" ht="38.25" customHeight="1">
      <c r="A271" s="35">
        <f t="shared" si="1"/>
        <v>31</v>
      </c>
      <c r="B271" s="81" t="s">
        <v>236</v>
      </c>
      <c r="C271" s="81"/>
      <c r="D271" s="81"/>
      <c r="E271" s="65" t="s">
        <v>237</v>
      </c>
      <c r="F271" s="65"/>
      <c r="G271" s="65"/>
      <c r="H271" s="65" t="s">
        <v>238</v>
      </c>
      <c r="I271" s="65"/>
      <c r="J271" s="65"/>
      <c r="K271" s="108">
        <v>847.33</v>
      </c>
      <c r="L271" s="108"/>
      <c r="M271" s="108"/>
    </row>
    <row r="272" spans="1:13" ht="40.5" customHeight="1">
      <c r="A272" s="35">
        <f t="shared" si="1"/>
        <v>32</v>
      </c>
      <c r="B272" s="81" t="s">
        <v>239</v>
      </c>
      <c r="C272" s="81"/>
      <c r="D272" s="81"/>
      <c r="E272" s="65" t="s">
        <v>24</v>
      </c>
      <c r="F272" s="65"/>
      <c r="G272" s="65"/>
      <c r="H272" s="65" t="s">
        <v>240</v>
      </c>
      <c r="I272" s="65"/>
      <c r="J272" s="65"/>
      <c r="K272" s="108">
        <v>28.4</v>
      </c>
      <c r="L272" s="108"/>
      <c r="M272" s="108"/>
    </row>
    <row r="273" spans="1:13" ht="29.25" customHeight="1">
      <c r="A273" s="35">
        <f t="shared" si="1"/>
        <v>33</v>
      </c>
      <c r="B273" s="81" t="s">
        <v>241</v>
      </c>
      <c r="C273" s="81"/>
      <c r="D273" s="81"/>
      <c r="E273" s="65" t="s">
        <v>24</v>
      </c>
      <c r="F273" s="65"/>
      <c r="G273" s="65"/>
      <c r="H273" s="65" t="s">
        <v>242</v>
      </c>
      <c r="I273" s="65"/>
      <c r="J273" s="65"/>
      <c r="K273" s="108">
        <v>28</v>
      </c>
      <c r="L273" s="108"/>
      <c r="M273" s="108"/>
    </row>
    <row r="274" spans="1:13" ht="32.25" customHeight="1">
      <c r="A274" s="35">
        <f t="shared" si="1"/>
        <v>34</v>
      </c>
      <c r="B274" s="81" t="s">
        <v>243</v>
      </c>
      <c r="C274" s="81"/>
      <c r="D274" s="81"/>
      <c r="E274" s="65" t="s">
        <v>24</v>
      </c>
      <c r="F274" s="65"/>
      <c r="G274" s="65"/>
      <c r="H274" s="65" t="s">
        <v>240</v>
      </c>
      <c r="I274" s="65"/>
      <c r="J274" s="65"/>
      <c r="K274" s="108">
        <v>38.479999999999997</v>
      </c>
      <c r="L274" s="108"/>
      <c r="M274" s="108"/>
    </row>
    <row r="275" spans="1:13" ht="33.75" customHeight="1">
      <c r="A275" s="35">
        <f t="shared" si="1"/>
        <v>35</v>
      </c>
      <c r="B275" s="81" t="s">
        <v>244</v>
      </c>
      <c r="C275" s="81"/>
      <c r="D275" s="81"/>
      <c r="E275" s="65" t="s">
        <v>24</v>
      </c>
      <c r="F275" s="65"/>
      <c r="G275" s="65"/>
      <c r="H275" s="65" t="s">
        <v>184</v>
      </c>
      <c r="I275" s="65"/>
      <c r="J275" s="65"/>
      <c r="K275" s="108">
        <v>34.950000000000003</v>
      </c>
      <c r="L275" s="108"/>
      <c r="M275" s="108"/>
    </row>
    <row r="276" spans="1:13" ht="29.25" customHeight="1">
      <c r="A276" s="35">
        <f t="shared" si="1"/>
        <v>36</v>
      </c>
      <c r="B276" s="81" t="s">
        <v>245</v>
      </c>
      <c r="C276" s="81"/>
      <c r="D276" s="81"/>
      <c r="E276" s="55" t="s">
        <v>24</v>
      </c>
      <c r="F276" s="55"/>
      <c r="G276" s="55"/>
      <c r="H276" s="65" t="s">
        <v>246</v>
      </c>
      <c r="I276" s="65"/>
      <c r="J276" s="65"/>
      <c r="K276" s="129">
        <v>1366.67</v>
      </c>
      <c r="L276" s="129"/>
      <c r="M276" s="129"/>
    </row>
    <row r="277" spans="1:13" ht="32.25" customHeight="1">
      <c r="A277" s="35">
        <f t="shared" si="1"/>
        <v>37</v>
      </c>
      <c r="B277" s="81" t="s">
        <v>247</v>
      </c>
      <c r="C277" s="81"/>
      <c r="D277" s="81"/>
      <c r="E277" s="55" t="s">
        <v>24</v>
      </c>
      <c r="F277" s="55"/>
      <c r="G277" s="55"/>
      <c r="H277" s="65" t="s">
        <v>248</v>
      </c>
      <c r="I277" s="65"/>
      <c r="J277" s="65"/>
      <c r="K277" s="129">
        <v>1460</v>
      </c>
      <c r="L277" s="129"/>
      <c r="M277" s="129"/>
    </row>
    <row r="278" spans="1:13" ht="30.75" customHeight="1">
      <c r="A278" s="35">
        <f t="shared" si="1"/>
        <v>38</v>
      </c>
      <c r="B278" s="81" t="s">
        <v>249</v>
      </c>
      <c r="C278" s="81"/>
      <c r="D278" s="81"/>
      <c r="E278" s="65" t="s">
        <v>24</v>
      </c>
      <c r="F278" s="65"/>
      <c r="G278" s="65"/>
      <c r="H278" s="65" t="s">
        <v>250</v>
      </c>
      <c r="I278" s="65"/>
      <c r="J278" s="65"/>
      <c r="K278" s="108">
        <v>319.3</v>
      </c>
      <c r="L278" s="108"/>
      <c r="M278" s="108"/>
    </row>
    <row r="279" spans="1:13" ht="35.25" customHeight="1">
      <c r="A279" s="35">
        <f t="shared" si="1"/>
        <v>39</v>
      </c>
      <c r="B279" s="81" t="s">
        <v>251</v>
      </c>
      <c r="C279" s="81"/>
      <c r="D279" s="81"/>
      <c r="E279" s="65" t="s">
        <v>24</v>
      </c>
      <c r="F279" s="65"/>
      <c r="G279" s="65"/>
      <c r="H279" s="65" t="s">
        <v>188</v>
      </c>
      <c r="I279" s="65"/>
      <c r="J279" s="65"/>
      <c r="K279" s="108">
        <v>86.04</v>
      </c>
      <c r="L279" s="108"/>
      <c r="M279" s="108"/>
    </row>
    <row r="280" spans="1:13" ht="27.75" customHeight="1">
      <c r="A280" s="35">
        <f t="shared" si="1"/>
        <v>40</v>
      </c>
      <c r="B280" s="81" t="s">
        <v>252</v>
      </c>
      <c r="C280" s="81"/>
      <c r="D280" s="81"/>
      <c r="E280" s="65" t="s">
        <v>24</v>
      </c>
      <c r="F280" s="65"/>
      <c r="G280" s="65"/>
      <c r="H280" s="131" t="s">
        <v>188</v>
      </c>
      <c r="I280" s="131"/>
      <c r="J280" s="131"/>
      <c r="K280" s="108">
        <v>57.6</v>
      </c>
      <c r="L280" s="108"/>
      <c r="M280" s="108"/>
    </row>
    <row r="281" spans="1:13" ht="32.25" customHeight="1">
      <c r="A281" s="35">
        <f t="shared" si="1"/>
        <v>41</v>
      </c>
      <c r="B281" s="81" t="s">
        <v>253</v>
      </c>
      <c r="C281" s="81"/>
      <c r="D281" s="81"/>
      <c r="E281" s="65" t="s">
        <v>24</v>
      </c>
      <c r="F281" s="65"/>
      <c r="G281" s="65"/>
      <c r="H281" s="65" t="s">
        <v>254</v>
      </c>
      <c r="I281" s="65"/>
      <c r="J281" s="65"/>
      <c r="K281" s="108">
        <v>274.64</v>
      </c>
      <c r="L281" s="108"/>
      <c r="M281" s="108"/>
    </row>
    <row r="282" spans="1:13" ht="35.25" customHeight="1">
      <c r="A282" s="35">
        <f>A280+1</f>
        <v>41</v>
      </c>
      <c r="B282" s="81" t="s">
        <v>255</v>
      </c>
      <c r="C282" s="81"/>
      <c r="D282" s="81"/>
      <c r="E282" s="65" t="s">
        <v>237</v>
      </c>
      <c r="F282" s="65"/>
      <c r="G282" s="65"/>
      <c r="H282" s="65" t="s">
        <v>218</v>
      </c>
      <c r="I282" s="65"/>
      <c r="J282" s="65"/>
      <c r="K282" s="108">
        <v>59.28</v>
      </c>
      <c r="L282" s="108"/>
      <c r="M282" s="108"/>
    </row>
    <row r="283" spans="1:13" ht="35.25" customHeight="1">
      <c r="A283" s="35">
        <f>A282+1</f>
        <v>42</v>
      </c>
      <c r="B283" s="81" t="s">
        <v>256</v>
      </c>
      <c r="C283" s="81"/>
      <c r="D283" s="81"/>
      <c r="E283" s="65" t="s">
        <v>199</v>
      </c>
      <c r="F283" s="65"/>
      <c r="G283" s="65"/>
      <c r="H283" s="65" t="s">
        <v>257</v>
      </c>
      <c r="I283" s="65"/>
      <c r="J283" s="65"/>
      <c r="K283" s="108">
        <v>161.5</v>
      </c>
      <c r="L283" s="108"/>
      <c r="M283" s="108"/>
    </row>
    <row r="284" spans="1:13" ht="35.25" customHeight="1">
      <c r="A284" s="35">
        <f>A283+1</f>
        <v>43</v>
      </c>
      <c r="B284" s="81" t="s">
        <v>258</v>
      </c>
      <c r="C284" s="81"/>
      <c r="D284" s="81"/>
      <c r="E284" s="65" t="s">
        <v>24</v>
      </c>
      <c r="F284" s="65"/>
      <c r="G284" s="65"/>
      <c r="H284" s="65" t="s">
        <v>184</v>
      </c>
      <c r="I284" s="65"/>
      <c r="J284" s="65"/>
      <c r="K284" s="132">
        <v>807.04</v>
      </c>
      <c r="L284" s="132"/>
      <c r="M284" s="132"/>
    </row>
    <row r="285" spans="1:13" ht="30.75" customHeight="1">
      <c r="A285" s="35">
        <f>A284+1</f>
        <v>44</v>
      </c>
      <c r="B285" s="81" t="s">
        <v>259</v>
      </c>
      <c r="C285" s="81"/>
      <c r="D285" s="81"/>
      <c r="E285" s="65" t="s">
        <v>24</v>
      </c>
      <c r="F285" s="65"/>
      <c r="G285" s="65"/>
      <c r="H285" s="65" t="s">
        <v>250</v>
      </c>
      <c r="I285" s="65"/>
      <c r="J285" s="65"/>
      <c r="K285" s="132">
        <v>162.5</v>
      </c>
      <c r="L285" s="132"/>
      <c r="M285" s="132"/>
    </row>
    <row r="286" spans="1:13" ht="32.25" customHeight="1">
      <c r="A286" s="35">
        <f>A285+1</f>
        <v>45</v>
      </c>
      <c r="B286" s="81" t="s">
        <v>260</v>
      </c>
      <c r="C286" s="81"/>
      <c r="D286" s="81"/>
      <c r="E286" s="55" t="s">
        <v>24</v>
      </c>
      <c r="F286" s="55"/>
      <c r="G286" s="55"/>
      <c r="H286" s="131" t="s">
        <v>188</v>
      </c>
      <c r="I286" s="131"/>
      <c r="J286" s="131"/>
      <c r="K286" s="108">
        <v>325.10000000000002</v>
      </c>
      <c r="L286" s="108"/>
      <c r="M286" s="108"/>
    </row>
    <row r="287" spans="1:13" ht="35.25" customHeight="1">
      <c r="A287" s="35">
        <f>A284+1</f>
        <v>44</v>
      </c>
      <c r="B287" s="81" t="s">
        <v>261</v>
      </c>
      <c r="C287" s="81"/>
      <c r="D287" s="81"/>
      <c r="E287" s="65" t="s">
        <v>24</v>
      </c>
      <c r="F287" s="65"/>
      <c r="G287" s="65"/>
      <c r="H287" s="65" t="s">
        <v>188</v>
      </c>
      <c r="I287" s="65"/>
      <c r="J287" s="65"/>
      <c r="K287" s="108">
        <v>68.75</v>
      </c>
      <c r="L287" s="108"/>
      <c r="M287" s="108"/>
    </row>
    <row r="288" spans="1:13" ht="35.25" customHeight="1">
      <c r="A288" s="35">
        <f>A284+1</f>
        <v>44</v>
      </c>
      <c r="B288" s="81" t="s">
        <v>262</v>
      </c>
      <c r="C288" s="81"/>
      <c r="D288" s="81"/>
      <c r="E288" s="65" t="s">
        <v>24</v>
      </c>
      <c r="F288" s="65"/>
      <c r="G288" s="65"/>
      <c r="H288" s="65" t="s">
        <v>184</v>
      </c>
      <c r="I288" s="65"/>
      <c r="J288" s="65"/>
      <c r="K288" s="108">
        <v>42.77</v>
      </c>
      <c r="L288" s="108"/>
      <c r="M288" s="108"/>
    </row>
    <row r="289" spans="1:13" ht="35.25" customHeight="1">
      <c r="A289" s="35">
        <f>A285+1</f>
        <v>45</v>
      </c>
      <c r="B289" s="81" t="s">
        <v>263</v>
      </c>
      <c r="C289" s="81"/>
      <c r="D289" s="81"/>
      <c r="E289" s="65" t="s">
        <v>24</v>
      </c>
      <c r="F289" s="65"/>
      <c r="G289" s="65"/>
      <c r="H289" s="65" t="s">
        <v>264</v>
      </c>
      <c r="I289" s="65"/>
      <c r="J289" s="65"/>
      <c r="K289" s="108">
        <v>1301.01</v>
      </c>
      <c r="L289" s="108"/>
      <c r="M289" s="108"/>
    </row>
    <row r="290" spans="1:13" ht="35.25" customHeight="1">
      <c r="A290" s="35">
        <f t="shared" ref="A290:A301" si="2">A289+1</f>
        <v>46</v>
      </c>
      <c r="B290" s="81" t="s">
        <v>265</v>
      </c>
      <c r="C290" s="81"/>
      <c r="D290" s="81"/>
      <c r="E290" s="65" t="s">
        <v>24</v>
      </c>
      <c r="F290" s="65"/>
      <c r="G290" s="65"/>
      <c r="H290" s="65" t="s">
        <v>266</v>
      </c>
      <c r="I290" s="65"/>
      <c r="J290" s="65"/>
      <c r="K290" s="129">
        <v>1301.01</v>
      </c>
      <c r="L290" s="129"/>
      <c r="M290" s="129"/>
    </row>
    <row r="291" spans="1:13" ht="35.25" customHeight="1">
      <c r="A291" s="35">
        <f t="shared" si="2"/>
        <v>47</v>
      </c>
      <c r="B291" s="81" t="s">
        <v>267</v>
      </c>
      <c r="C291" s="81"/>
      <c r="D291" s="81"/>
      <c r="E291" s="65" t="s">
        <v>24</v>
      </c>
      <c r="F291" s="65"/>
      <c r="G291" s="65"/>
      <c r="H291" s="65" t="s">
        <v>228</v>
      </c>
      <c r="I291" s="65"/>
      <c r="J291" s="65"/>
      <c r="K291" s="108">
        <v>57.16</v>
      </c>
      <c r="L291" s="108"/>
      <c r="M291" s="108"/>
    </row>
    <row r="292" spans="1:13" ht="35.25" customHeight="1">
      <c r="A292" s="39">
        <f t="shared" si="2"/>
        <v>48</v>
      </c>
      <c r="B292" s="124" t="s">
        <v>268</v>
      </c>
      <c r="C292" s="124"/>
      <c r="D292" s="124"/>
      <c r="E292" s="131" t="s">
        <v>199</v>
      </c>
      <c r="F292" s="131"/>
      <c r="G292" s="131"/>
      <c r="H292" s="131" t="s">
        <v>188</v>
      </c>
      <c r="I292" s="131"/>
      <c r="J292" s="131"/>
      <c r="K292" s="133">
        <v>55.88</v>
      </c>
      <c r="L292" s="133"/>
      <c r="M292" s="133"/>
    </row>
    <row r="293" spans="1:13" ht="35.1" customHeight="1">
      <c r="A293" s="41">
        <f t="shared" si="2"/>
        <v>49</v>
      </c>
      <c r="B293" s="134" t="s">
        <v>269</v>
      </c>
      <c r="C293" s="134"/>
      <c r="D293" s="134"/>
      <c r="E293" s="135" t="s">
        <v>199</v>
      </c>
      <c r="F293" s="135"/>
      <c r="G293" s="135"/>
      <c r="H293" s="136" t="s">
        <v>184</v>
      </c>
      <c r="I293" s="136"/>
      <c r="J293" s="136"/>
      <c r="K293" s="135">
        <v>49.2</v>
      </c>
      <c r="L293" s="135"/>
      <c r="M293" s="135"/>
    </row>
    <row r="294" spans="1:13" ht="35.25" customHeight="1">
      <c r="A294" s="41">
        <f t="shared" si="2"/>
        <v>50</v>
      </c>
      <c r="B294" s="137" t="s">
        <v>270</v>
      </c>
      <c r="C294" s="137"/>
      <c r="D294" s="137"/>
      <c r="E294" s="135" t="s">
        <v>24</v>
      </c>
      <c r="F294" s="135"/>
      <c r="G294" s="135"/>
      <c r="H294" s="136" t="s">
        <v>184</v>
      </c>
      <c r="I294" s="136"/>
      <c r="J294" s="136"/>
      <c r="K294" s="135">
        <v>58.38</v>
      </c>
      <c r="L294" s="135"/>
      <c r="M294" s="135"/>
    </row>
    <row r="295" spans="1:13" ht="35.25" customHeight="1">
      <c r="A295" s="41">
        <f t="shared" si="2"/>
        <v>51</v>
      </c>
      <c r="B295" s="134" t="s">
        <v>271</v>
      </c>
      <c r="C295" s="134"/>
      <c r="D295" s="134"/>
      <c r="E295" s="135" t="s">
        <v>24</v>
      </c>
      <c r="F295" s="135"/>
      <c r="G295" s="135"/>
      <c r="H295" s="136" t="s">
        <v>254</v>
      </c>
      <c r="I295" s="136"/>
      <c r="J295" s="136"/>
      <c r="K295" s="135">
        <v>304.27</v>
      </c>
      <c r="L295" s="135"/>
      <c r="M295" s="135"/>
    </row>
    <row r="296" spans="1:13" ht="35.25" customHeight="1">
      <c r="A296" s="41">
        <f t="shared" si="2"/>
        <v>52</v>
      </c>
      <c r="B296" s="137" t="s">
        <v>272</v>
      </c>
      <c r="C296" s="137"/>
      <c r="D296" s="137"/>
      <c r="E296" s="135" t="s">
        <v>24</v>
      </c>
      <c r="F296" s="135"/>
      <c r="G296" s="135"/>
      <c r="H296" s="136" t="s">
        <v>208</v>
      </c>
      <c r="I296" s="136"/>
      <c r="J296" s="136"/>
      <c r="K296" s="135">
        <v>216</v>
      </c>
      <c r="L296" s="135"/>
      <c r="M296" s="135"/>
    </row>
    <row r="297" spans="1:13" ht="43.5" customHeight="1">
      <c r="A297" s="41">
        <f t="shared" si="2"/>
        <v>53</v>
      </c>
      <c r="B297" s="137" t="s">
        <v>273</v>
      </c>
      <c r="C297" s="137"/>
      <c r="D297" s="137"/>
      <c r="E297" s="135" t="s">
        <v>24</v>
      </c>
      <c r="F297" s="135"/>
      <c r="G297" s="135"/>
      <c r="H297" s="136" t="s">
        <v>184</v>
      </c>
      <c r="I297" s="136"/>
      <c r="J297" s="136"/>
      <c r="K297" s="135">
        <v>765.33</v>
      </c>
      <c r="L297" s="135"/>
      <c r="M297" s="135"/>
    </row>
    <row r="298" spans="1:13" ht="35.25" customHeight="1">
      <c r="A298" s="41">
        <f t="shared" si="2"/>
        <v>54</v>
      </c>
      <c r="B298" s="134" t="s">
        <v>274</v>
      </c>
      <c r="C298" s="134"/>
      <c r="D298" s="134"/>
      <c r="E298" s="135" t="s">
        <v>24</v>
      </c>
      <c r="F298" s="135"/>
      <c r="G298" s="135"/>
      <c r="H298" s="136" t="s">
        <v>254</v>
      </c>
      <c r="I298" s="136"/>
      <c r="J298" s="136"/>
      <c r="K298" s="135">
        <v>518.4</v>
      </c>
      <c r="L298" s="135"/>
      <c r="M298" s="135"/>
    </row>
    <row r="299" spans="1:13" ht="35.25" customHeight="1">
      <c r="A299" s="41">
        <f t="shared" si="2"/>
        <v>55</v>
      </c>
      <c r="B299" s="134" t="s">
        <v>275</v>
      </c>
      <c r="C299" s="134"/>
      <c r="D299" s="134"/>
      <c r="E299" s="135" t="s">
        <v>24</v>
      </c>
      <c r="F299" s="135"/>
      <c r="G299" s="135"/>
      <c r="H299" s="136" t="s">
        <v>238</v>
      </c>
      <c r="I299" s="136"/>
      <c r="J299" s="136"/>
      <c r="K299" s="135">
        <v>62.34</v>
      </c>
      <c r="L299" s="135"/>
      <c r="M299" s="135"/>
    </row>
    <row r="300" spans="1:13" ht="35.25" customHeight="1">
      <c r="A300" s="41">
        <f t="shared" si="2"/>
        <v>56</v>
      </c>
      <c r="B300" s="134" t="s">
        <v>276</v>
      </c>
      <c r="C300" s="134"/>
      <c r="D300" s="134"/>
      <c r="E300" s="135" t="s">
        <v>24</v>
      </c>
      <c r="F300" s="135"/>
      <c r="G300" s="135"/>
      <c r="H300" s="136" t="s">
        <v>184</v>
      </c>
      <c r="I300" s="136"/>
      <c r="J300" s="136"/>
      <c r="K300" s="135">
        <v>812.5</v>
      </c>
      <c r="L300" s="135"/>
      <c r="M300" s="135"/>
    </row>
    <row r="301" spans="1:13" ht="35.25" customHeight="1">
      <c r="A301" s="41">
        <f t="shared" si="2"/>
        <v>57</v>
      </c>
      <c r="B301" s="134" t="s">
        <v>277</v>
      </c>
      <c r="C301" s="134"/>
      <c r="D301" s="134"/>
      <c r="E301" s="135" t="s">
        <v>199</v>
      </c>
      <c r="F301" s="135"/>
      <c r="G301" s="135"/>
      <c r="H301" s="136" t="s">
        <v>254</v>
      </c>
      <c r="I301" s="136"/>
      <c r="J301" s="136"/>
      <c r="K301" s="135">
        <v>59.4</v>
      </c>
      <c r="L301" s="135"/>
      <c r="M301" s="135"/>
    </row>
    <row r="302" spans="1:13" ht="35.25" customHeight="1">
      <c r="A302" s="41">
        <f t="shared" ref="A302" si="3">A301+1</f>
        <v>58</v>
      </c>
      <c r="B302" s="134" t="s">
        <v>319</v>
      </c>
      <c r="C302" s="134"/>
      <c r="D302" s="134"/>
      <c r="E302" s="135" t="s">
        <v>320</v>
      </c>
      <c r="F302" s="135"/>
      <c r="G302" s="135"/>
      <c r="H302" s="136" t="s">
        <v>184</v>
      </c>
      <c r="I302" s="136"/>
      <c r="J302" s="136"/>
      <c r="K302" s="135">
        <v>20.36</v>
      </c>
      <c r="L302" s="135"/>
      <c r="M302" s="135"/>
    </row>
    <row r="303" spans="1:13" ht="35.25" customHeight="1">
      <c r="A303" s="41">
        <f t="shared" ref="A303" si="4">A302+1</f>
        <v>59</v>
      </c>
      <c r="B303" s="134" t="s">
        <v>321</v>
      </c>
      <c r="C303" s="134"/>
      <c r="D303" s="134"/>
      <c r="E303" s="135" t="s">
        <v>320</v>
      </c>
      <c r="F303" s="135"/>
      <c r="G303" s="135"/>
      <c r="H303" s="136" t="s">
        <v>228</v>
      </c>
      <c r="I303" s="136"/>
      <c r="J303" s="136"/>
      <c r="K303" s="135">
        <v>636.51</v>
      </c>
      <c r="L303" s="135"/>
      <c r="M303" s="135"/>
    </row>
    <row r="304" spans="1:13" ht="35.25" customHeight="1">
      <c r="A304" s="41">
        <f t="shared" ref="A304" si="5">A303+1</f>
        <v>60</v>
      </c>
      <c r="B304" s="138" t="s">
        <v>322</v>
      </c>
      <c r="C304" s="139"/>
      <c r="D304" s="140"/>
      <c r="E304" s="135" t="s">
        <v>320</v>
      </c>
      <c r="F304" s="135"/>
      <c r="G304" s="135"/>
      <c r="H304" s="136" t="s">
        <v>228</v>
      </c>
      <c r="I304" s="136"/>
      <c r="J304" s="136"/>
      <c r="K304" s="135">
        <v>216.32</v>
      </c>
      <c r="L304" s="135"/>
      <c r="M304" s="135"/>
    </row>
    <row r="305" spans="1:13" ht="21" customHeight="1">
      <c r="A305" s="73" t="s">
        <v>278</v>
      </c>
      <c r="B305" s="73"/>
      <c r="C305" s="73"/>
      <c r="D305" s="73"/>
      <c r="E305" s="73" t="s">
        <v>24</v>
      </c>
      <c r="F305" s="73"/>
      <c r="G305" s="73"/>
      <c r="H305" s="73"/>
      <c r="I305" s="73"/>
      <c r="J305" s="73"/>
      <c r="K305" s="73"/>
      <c r="L305" s="73"/>
      <c r="M305" s="73"/>
    </row>
    <row r="306" spans="1:13" ht="10.5" customHeight="1" thickBot="1">
      <c r="A306" s="5"/>
      <c r="B306" s="5"/>
      <c r="C306" s="5"/>
      <c r="D306" s="5"/>
      <c r="E306" s="42"/>
      <c r="F306" s="5"/>
      <c r="G306" s="5"/>
      <c r="H306" s="5"/>
      <c r="I306" s="5"/>
      <c r="J306" s="5"/>
      <c r="K306" s="5"/>
      <c r="L306" s="5"/>
      <c r="M306" s="5"/>
    </row>
    <row r="307" spans="1:13" ht="31.5" customHeight="1" thickBot="1">
      <c r="A307" s="51" t="s">
        <v>11</v>
      </c>
      <c r="B307" s="52" t="s">
        <v>54</v>
      </c>
      <c r="C307" s="52"/>
      <c r="D307" s="52"/>
      <c r="E307" s="52" t="s">
        <v>20</v>
      </c>
      <c r="F307" s="52"/>
      <c r="G307" s="52"/>
      <c r="H307" s="52" t="s">
        <v>182</v>
      </c>
      <c r="I307" s="52"/>
      <c r="J307" s="52"/>
      <c r="K307" s="88" t="s">
        <v>279</v>
      </c>
      <c r="L307" s="88"/>
      <c r="M307" s="88"/>
    </row>
    <row r="308" spans="1:13" ht="9.75" customHeight="1">
      <c r="A308" s="51"/>
      <c r="B308" s="52"/>
      <c r="C308" s="52"/>
      <c r="D308" s="52"/>
      <c r="E308" s="52"/>
      <c r="F308" s="52"/>
      <c r="G308" s="52"/>
      <c r="H308" s="52"/>
      <c r="I308" s="52"/>
      <c r="J308" s="52"/>
      <c r="K308" s="88"/>
      <c r="L308" s="88"/>
      <c r="M308" s="88"/>
    </row>
    <row r="309" spans="1:13" ht="36" customHeight="1">
      <c r="A309" s="35">
        <v>1</v>
      </c>
      <c r="B309" s="81" t="s">
        <v>280</v>
      </c>
      <c r="C309" s="81"/>
      <c r="D309" s="81"/>
      <c r="E309" s="141" t="s">
        <v>24</v>
      </c>
      <c r="F309" s="142"/>
      <c r="G309" s="143"/>
      <c r="H309" s="131" t="s">
        <v>184</v>
      </c>
      <c r="I309" s="131"/>
      <c r="J309" s="131"/>
      <c r="K309" s="108">
        <v>227.88</v>
      </c>
      <c r="L309" s="108"/>
      <c r="M309" s="108"/>
    </row>
    <row r="310" spans="1:13" ht="32.25" customHeight="1">
      <c r="A310" s="35">
        <f t="shared" ref="A310:A321" si="6">A309+1</f>
        <v>2</v>
      </c>
      <c r="B310" s="81" t="s">
        <v>281</v>
      </c>
      <c r="C310" s="81"/>
      <c r="D310" s="81"/>
      <c r="E310" s="141" t="s">
        <v>24</v>
      </c>
      <c r="F310" s="142"/>
      <c r="G310" s="143"/>
      <c r="H310" s="65" t="s">
        <v>240</v>
      </c>
      <c r="I310" s="65"/>
      <c r="J310" s="65"/>
      <c r="K310" s="108">
        <v>29.77</v>
      </c>
      <c r="L310" s="108"/>
      <c r="M310" s="108"/>
    </row>
    <row r="311" spans="1:13" ht="30" customHeight="1">
      <c r="A311" s="35">
        <f t="shared" si="6"/>
        <v>3</v>
      </c>
      <c r="B311" s="81" t="s">
        <v>282</v>
      </c>
      <c r="C311" s="81"/>
      <c r="D311" s="81"/>
      <c r="E311" s="141" t="s">
        <v>24</v>
      </c>
      <c r="F311" s="142"/>
      <c r="G311" s="143"/>
      <c r="H311" s="65" t="s">
        <v>228</v>
      </c>
      <c r="I311" s="65"/>
      <c r="J311" s="65"/>
      <c r="K311" s="108">
        <v>429.34</v>
      </c>
      <c r="L311" s="108"/>
      <c r="M311" s="108"/>
    </row>
    <row r="312" spans="1:13" ht="39" customHeight="1">
      <c r="A312" s="35">
        <f t="shared" si="6"/>
        <v>4</v>
      </c>
      <c r="B312" s="81" t="s">
        <v>283</v>
      </c>
      <c r="C312" s="81"/>
      <c r="D312" s="81"/>
      <c r="E312" s="141" t="s">
        <v>24</v>
      </c>
      <c r="F312" s="142"/>
      <c r="G312" s="143"/>
      <c r="H312" s="65" t="s">
        <v>266</v>
      </c>
      <c r="I312" s="65"/>
      <c r="J312" s="65"/>
      <c r="K312" s="108">
        <v>166.29</v>
      </c>
      <c r="L312" s="108"/>
      <c r="M312" s="108"/>
    </row>
    <row r="313" spans="1:13" ht="35.25" customHeight="1">
      <c r="A313" s="35">
        <f t="shared" si="6"/>
        <v>5</v>
      </c>
      <c r="B313" s="81" t="s">
        <v>318</v>
      </c>
      <c r="C313" s="81"/>
      <c r="D313" s="81"/>
      <c r="E313" s="65" t="s">
        <v>24</v>
      </c>
      <c r="F313" s="65"/>
      <c r="G313" s="65"/>
      <c r="H313" s="65" t="s">
        <v>238</v>
      </c>
      <c r="I313" s="65"/>
      <c r="J313" s="65"/>
      <c r="K313" s="108">
        <v>204.3</v>
      </c>
      <c r="L313" s="108"/>
      <c r="M313" s="108"/>
    </row>
    <row r="314" spans="1:13" ht="36.75" customHeight="1">
      <c r="A314" s="35">
        <f t="shared" si="6"/>
        <v>6</v>
      </c>
      <c r="B314" s="81" t="s">
        <v>284</v>
      </c>
      <c r="C314" s="81"/>
      <c r="D314" s="81"/>
      <c r="E314" s="65" t="s">
        <v>24</v>
      </c>
      <c r="F314" s="65"/>
      <c r="G314" s="65"/>
      <c r="H314" s="65" t="s">
        <v>228</v>
      </c>
      <c r="I314" s="65"/>
      <c r="J314" s="65"/>
      <c r="K314" s="108">
        <v>160.03</v>
      </c>
      <c r="L314" s="108"/>
      <c r="M314" s="108"/>
    </row>
    <row r="315" spans="1:13" ht="36.6" customHeight="1">
      <c r="A315" s="35">
        <f t="shared" si="6"/>
        <v>7</v>
      </c>
      <c r="B315" s="81" t="s">
        <v>285</v>
      </c>
      <c r="C315" s="81"/>
      <c r="D315" s="81"/>
      <c r="E315" s="65" t="s">
        <v>199</v>
      </c>
      <c r="F315" s="65"/>
      <c r="G315" s="65"/>
      <c r="H315" s="65" t="s">
        <v>254</v>
      </c>
      <c r="I315" s="65"/>
      <c r="J315" s="65"/>
      <c r="K315" s="108">
        <v>130.22999999999999</v>
      </c>
      <c r="L315" s="108"/>
      <c r="M315" s="108"/>
    </row>
    <row r="316" spans="1:13" ht="35.25" customHeight="1">
      <c r="A316" s="35">
        <f t="shared" si="6"/>
        <v>8</v>
      </c>
      <c r="B316" s="81" t="s">
        <v>286</v>
      </c>
      <c r="C316" s="81"/>
      <c r="D316" s="81"/>
      <c r="E316" s="65" t="s">
        <v>24</v>
      </c>
      <c r="F316" s="65"/>
      <c r="G316" s="65"/>
      <c r="H316" s="65" t="s">
        <v>228</v>
      </c>
      <c r="I316" s="65"/>
      <c r="J316" s="65"/>
      <c r="K316" s="108">
        <v>226.57</v>
      </c>
      <c r="L316" s="108"/>
      <c r="M316" s="108"/>
    </row>
    <row r="317" spans="1:13" ht="30.6" customHeight="1">
      <c r="A317" s="35">
        <f t="shared" si="6"/>
        <v>9</v>
      </c>
      <c r="B317" s="81" t="s">
        <v>287</v>
      </c>
      <c r="C317" s="81"/>
      <c r="D317" s="81"/>
      <c r="E317" s="65" t="s">
        <v>24</v>
      </c>
      <c r="F317" s="65"/>
      <c r="G317" s="65"/>
      <c r="H317" s="65" t="s">
        <v>230</v>
      </c>
      <c r="I317" s="65"/>
      <c r="J317" s="65"/>
      <c r="K317" s="108">
        <v>104.03</v>
      </c>
      <c r="L317" s="108"/>
      <c r="M317" s="108"/>
    </row>
    <row r="318" spans="1:13" ht="40.35" customHeight="1">
      <c r="A318" s="35">
        <f t="shared" si="6"/>
        <v>10</v>
      </c>
      <c r="B318" s="81" t="s">
        <v>288</v>
      </c>
      <c r="C318" s="81"/>
      <c r="D318" s="81"/>
      <c r="E318" s="65" t="s">
        <v>24</v>
      </c>
      <c r="F318" s="65"/>
      <c r="G318" s="65"/>
      <c r="H318" s="65" t="s">
        <v>264</v>
      </c>
      <c r="I318" s="65"/>
      <c r="J318" s="65"/>
      <c r="K318" s="108">
        <v>70.3</v>
      </c>
      <c r="L318" s="108"/>
      <c r="M318" s="108"/>
    </row>
    <row r="319" spans="1:13" ht="38.85" customHeight="1">
      <c r="A319" s="35">
        <f t="shared" si="6"/>
        <v>11</v>
      </c>
      <c r="B319" s="81" t="s">
        <v>289</v>
      </c>
      <c r="C319" s="81"/>
      <c r="D319" s="81"/>
      <c r="E319" s="65" t="s">
        <v>24</v>
      </c>
      <c r="F319" s="65"/>
      <c r="G319" s="65"/>
      <c r="H319" s="65" t="s">
        <v>228</v>
      </c>
      <c r="I319" s="65"/>
      <c r="J319" s="65"/>
      <c r="K319" s="108">
        <v>2889.76</v>
      </c>
      <c r="L319" s="108"/>
      <c r="M319" s="108"/>
    </row>
    <row r="320" spans="1:13" ht="37.5" customHeight="1">
      <c r="A320" s="35">
        <f t="shared" si="6"/>
        <v>12</v>
      </c>
      <c r="B320" s="81" t="s">
        <v>290</v>
      </c>
      <c r="C320" s="81"/>
      <c r="D320" s="81"/>
      <c r="E320" s="65" t="s">
        <v>24</v>
      </c>
      <c r="F320" s="65"/>
      <c r="G320" s="65"/>
      <c r="H320" s="65" t="s">
        <v>264</v>
      </c>
      <c r="I320" s="65"/>
      <c r="J320" s="65"/>
      <c r="K320" s="108">
        <v>212.22</v>
      </c>
      <c r="L320" s="108"/>
      <c r="M320" s="108"/>
    </row>
    <row r="321" spans="1:18 16383:16384" ht="37.5" customHeight="1">
      <c r="A321" s="35">
        <f t="shared" si="6"/>
        <v>13</v>
      </c>
      <c r="B321" s="81" t="s">
        <v>291</v>
      </c>
      <c r="C321" s="81"/>
      <c r="D321" s="81"/>
      <c r="E321" s="65" t="s">
        <v>24</v>
      </c>
      <c r="F321" s="65"/>
      <c r="G321" s="65"/>
      <c r="H321" s="65" t="s">
        <v>292</v>
      </c>
      <c r="I321" s="65"/>
      <c r="J321" s="65"/>
      <c r="K321" s="108">
        <v>1215.33</v>
      </c>
      <c r="L321" s="108"/>
      <c r="M321" s="108"/>
      <c r="N321" s="20"/>
      <c r="O321" s="20"/>
      <c r="P321" s="20"/>
      <c r="Q321" s="20"/>
      <c r="R321" s="20"/>
    </row>
    <row r="322" spans="1:18 16383:16384" ht="32.25" customHeight="1">
      <c r="A322" s="144" t="s">
        <v>293</v>
      </c>
      <c r="B322" s="144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</row>
    <row r="323" spans="1:18 16383:16384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</row>
    <row r="324" spans="1:18 16383:16384" ht="35.25" customHeight="1">
      <c r="A324" s="6" t="s">
        <v>52</v>
      </c>
      <c r="B324" s="52" t="s">
        <v>294</v>
      </c>
      <c r="C324" s="52"/>
      <c r="D324" s="52"/>
      <c r="E324" s="52"/>
      <c r="F324" s="52"/>
      <c r="G324" s="52" t="s">
        <v>295</v>
      </c>
      <c r="H324" s="52"/>
      <c r="I324" s="52"/>
      <c r="J324" s="88" t="s">
        <v>296</v>
      </c>
      <c r="K324" s="88"/>
      <c r="L324" s="88"/>
      <c r="M324" s="88"/>
    </row>
    <row r="325" spans="1:18 16383:16384" ht="31.5" customHeight="1">
      <c r="A325" s="30">
        <v>1</v>
      </c>
      <c r="B325" s="128" t="s">
        <v>297</v>
      </c>
      <c r="C325" s="128"/>
      <c r="D325" s="128"/>
      <c r="E325" s="128"/>
      <c r="F325" s="128"/>
      <c r="G325" s="65">
        <v>12</v>
      </c>
      <c r="H325" s="65"/>
      <c r="I325" s="65"/>
      <c r="J325" s="67" t="s">
        <v>298</v>
      </c>
      <c r="K325" s="67"/>
      <c r="L325" s="67"/>
      <c r="M325" s="67"/>
    </row>
    <row r="326" spans="1:18 16383:16384" ht="33.75" customHeight="1">
      <c r="A326" s="30">
        <v>2</v>
      </c>
      <c r="B326" s="128" t="s">
        <v>299</v>
      </c>
      <c r="C326" s="128"/>
      <c r="D326" s="128"/>
      <c r="E326" s="128"/>
      <c r="F326" s="128"/>
      <c r="G326" s="65">
        <v>12</v>
      </c>
      <c r="H326" s="65"/>
      <c r="I326" s="65"/>
      <c r="J326" s="67" t="s">
        <v>298</v>
      </c>
      <c r="K326" s="67"/>
      <c r="L326" s="67"/>
      <c r="M326" s="67"/>
    </row>
    <row r="327" spans="1:18 16383:16384" ht="36" customHeight="1">
      <c r="A327" s="30">
        <v>3</v>
      </c>
      <c r="B327" s="128" t="s">
        <v>300</v>
      </c>
      <c r="C327" s="128"/>
      <c r="D327" s="128"/>
      <c r="E327" s="128"/>
      <c r="F327" s="128"/>
      <c r="G327" s="65">
        <v>12</v>
      </c>
      <c r="H327" s="65"/>
      <c r="I327" s="65"/>
      <c r="J327" s="67" t="s">
        <v>298</v>
      </c>
      <c r="K327" s="67"/>
      <c r="L327" s="67"/>
      <c r="M327" s="67"/>
    </row>
    <row r="328" spans="1:18 16383:16384" ht="41.25" customHeight="1">
      <c r="A328" s="30">
        <v>4</v>
      </c>
      <c r="B328" s="128" t="s">
        <v>301</v>
      </c>
      <c r="C328" s="128"/>
      <c r="D328" s="128"/>
      <c r="E328" s="128"/>
      <c r="F328" s="128"/>
      <c r="G328" s="65">
        <v>12</v>
      </c>
      <c r="H328" s="65"/>
      <c r="I328" s="65"/>
      <c r="J328" s="67" t="s">
        <v>298</v>
      </c>
      <c r="K328" s="67"/>
      <c r="L328" s="67"/>
      <c r="M328" s="67"/>
    </row>
    <row r="329" spans="1:18 16383:16384" ht="41.25" customHeight="1">
      <c r="A329" s="30">
        <v>5</v>
      </c>
      <c r="B329" s="128" t="s">
        <v>302</v>
      </c>
      <c r="C329" s="128"/>
      <c r="D329" s="128"/>
      <c r="E329" s="128"/>
      <c r="F329" s="128"/>
      <c r="G329" s="65">
        <v>12</v>
      </c>
      <c r="H329" s="65"/>
      <c r="I329" s="65"/>
      <c r="J329" s="67" t="s">
        <v>298</v>
      </c>
      <c r="K329" s="67"/>
      <c r="L329" s="67"/>
      <c r="M329" s="67"/>
    </row>
    <row r="330" spans="1:18 16383:16384">
      <c r="A330" s="145" t="s">
        <v>303</v>
      </c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</row>
    <row r="331" spans="1:18 16383:16384" ht="18.75" customHeight="1">
      <c r="A331" s="145"/>
      <c r="B331" s="145"/>
      <c r="C331" s="145"/>
      <c r="D331" s="145"/>
      <c r="E331" s="145"/>
      <c r="F331" s="145"/>
      <c r="G331" s="145"/>
      <c r="H331" s="145"/>
      <c r="I331" s="145"/>
      <c r="J331" s="145"/>
      <c r="K331" s="145"/>
      <c r="L331" s="145"/>
      <c r="M331" s="145"/>
    </row>
    <row r="332" spans="1:18 16383:16384" ht="39.6" customHeight="1">
      <c r="A332" s="37" t="s">
        <v>304</v>
      </c>
      <c r="B332" s="81" t="s">
        <v>54</v>
      </c>
      <c r="C332" s="81"/>
      <c r="D332" s="81"/>
      <c r="E332" s="65" t="s">
        <v>305</v>
      </c>
      <c r="F332" s="65"/>
      <c r="G332" s="65"/>
      <c r="H332" s="65" t="s">
        <v>306</v>
      </c>
      <c r="I332" s="65"/>
      <c r="J332" s="65"/>
      <c r="K332" s="66" t="s">
        <v>307</v>
      </c>
      <c r="L332" s="66"/>
      <c r="M332" s="66"/>
    </row>
    <row r="333" spans="1:18 16383:16384" ht="15" customHeight="1">
      <c r="A333" s="7">
        <v>1</v>
      </c>
      <c r="B333" s="81" t="s">
        <v>308</v>
      </c>
      <c r="C333" s="81"/>
      <c r="D333" s="81"/>
      <c r="E333" s="65">
        <v>1</v>
      </c>
      <c r="F333" s="65"/>
      <c r="G333" s="65"/>
      <c r="H333" s="66">
        <v>4575.8500000000004</v>
      </c>
      <c r="I333" s="66"/>
      <c r="J333" s="66"/>
      <c r="K333" s="66">
        <v>241079.5</v>
      </c>
      <c r="L333" s="66"/>
      <c r="M333" s="66"/>
      <c r="N333" s="20"/>
      <c r="O333" s="20"/>
      <c r="P333" s="20"/>
      <c r="Q333" s="20"/>
      <c r="R333" s="20"/>
    </row>
    <row r="334" spans="1:18 16383:16384" ht="15" customHeight="1">
      <c r="A334" s="7">
        <v>2</v>
      </c>
      <c r="B334" s="81" t="s">
        <v>309</v>
      </c>
      <c r="C334" s="81"/>
      <c r="D334" s="81"/>
      <c r="E334" s="65">
        <v>1</v>
      </c>
      <c r="F334" s="65"/>
      <c r="G334" s="65"/>
      <c r="H334" s="66">
        <v>310</v>
      </c>
      <c r="I334" s="66"/>
      <c r="J334" s="66"/>
      <c r="K334" s="66">
        <v>14843.33</v>
      </c>
      <c r="L334" s="66"/>
      <c r="M334" s="66"/>
      <c r="N334" s="20"/>
      <c r="O334" s="20"/>
      <c r="P334" s="20"/>
      <c r="Q334" s="20"/>
      <c r="R334" s="20"/>
    </row>
    <row r="335" spans="1:18 16383:16384" ht="29.85" customHeight="1">
      <c r="A335" s="149" t="s">
        <v>310</v>
      </c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XFC335" s="43"/>
      <c r="XFD335" s="43"/>
    </row>
    <row r="336" spans="1:18 16383:16384" ht="18.600000000000001" customHeight="1">
      <c r="A336" s="149"/>
      <c r="B336" s="149"/>
      <c r="C336" s="149"/>
      <c r="D336" s="149"/>
      <c r="E336" s="149"/>
      <c r="F336" s="149"/>
      <c r="G336" s="149"/>
      <c r="H336" s="149"/>
      <c r="I336" s="149"/>
      <c r="J336" s="149"/>
      <c r="K336" s="149"/>
      <c r="L336" s="149"/>
      <c r="M336" s="149"/>
    </row>
    <row r="337" spans="1:18" ht="47.1" customHeight="1">
      <c r="A337" s="37" t="s">
        <v>311</v>
      </c>
      <c r="B337" s="81" t="s">
        <v>54</v>
      </c>
      <c r="C337" s="81"/>
      <c r="D337" s="81"/>
      <c r="E337" s="65" t="s">
        <v>122</v>
      </c>
      <c r="F337" s="65"/>
      <c r="G337" s="65"/>
      <c r="H337" s="65" t="s">
        <v>307</v>
      </c>
      <c r="I337" s="65"/>
      <c r="J337" s="65"/>
      <c r="K337" s="65"/>
      <c r="L337" s="65"/>
      <c r="M337" s="65"/>
    </row>
    <row r="338" spans="1:18" ht="72" customHeight="1">
      <c r="A338" s="7">
        <v>1</v>
      </c>
      <c r="B338" s="81" t="s">
        <v>312</v>
      </c>
      <c r="C338" s="81"/>
      <c r="D338" s="81"/>
      <c r="E338" s="65" t="s">
        <v>45</v>
      </c>
      <c r="F338" s="65"/>
      <c r="G338" s="65"/>
      <c r="H338" s="66">
        <v>100000</v>
      </c>
      <c r="I338" s="66"/>
      <c r="J338" s="66"/>
      <c r="K338" s="66"/>
      <c r="L338" s="66"/>
      <c r="M338" s="66"/>
      <c r="N338" s="20"/>
      <c r="O338" s="20"/>
      <c r="P338" s="20"/>
      <c r="Q338" s="20"/>
      <c r="R338" s="20"/>
    </row>
    <row r="339" spans="1:18" ht="15" customHeight="1">
      <c r="A339" s="146" t="s">
        <v>313</v>
      </c>
      <c r="B339" s="146"/>
      <c r="C339" s="146"/>
      <c r="D339" s="146"/>
      <c r="E339" s="146"/>
      <c r="F339" s="146"/>
      <c r="G339" s="146"/>
      <c r="H339" s="146"/>
      <c r="I339" s="146"/>
      <c r="J339" s="146"/>
      <c r="K339" s="146"/>
      <c r="L339" s="146"/>
      <c r="M339" s="146"/>
    </row>
    <row r="340" spans="1:18" ht="19.5" customHeight="1">
      <c r="A340" s="146"/>
      <c r="B340" s="146"/>
      <c r="C340" s="146"/>
      <c r="D340" s="146"/>
      <c r="E340" s="146"/>
      <c r="F340" s="146"/>
      <c r="G340" s="146"/>
      <c r="H340" s="146"/>
      <c r="I340" s="146"/>
      <c r="J340" s="146"/>
      <c r="K340" s="146"/>
      <c r="L340" s="146"/>
      <c r="M340" s="146"/>
    </row>
    <row r="341" spans="1:18" ht="32.25" customHeight="1">
      <c r="A341" s="31" t="s">
        <v>52</v>
      </c>
      <c r="B341" s="147" t="s">
        <v>54</v>
      </c>
      <c r="C341" s="147"/>
      <c r="D341" s="147"/>
      <c r="E341" s="99" t="s">
        <v>122</v>
      </c>
      <c r="F341" s="99"/>
      <c r="G341" s="99"/>
      <c r="H341" s="99" t="s">
        <v>314</v>
      </c>
      <c r="I341" s="99"/>
      <c r="J341" s="99"/>
      <c r="K341" s="99"/>
      <c r="L341" s="99"/>
      <c r="M341" s="99"/>
    </row>
    <row r="342" spans="1:18" ht="82.5" customHeight="1">
      <c r="A342" s="32">
        <v>1</v>
      </c>
      <c r="B342" s="147" t="s">
        <v>315</v>
      </c>
      <c r="C342" s="147"/>
      <c r="D342" s="147"/>
      <c r="E342" s="99" t="s">
        <v>45</v>
      </c>
      <c r="F342" s="99"/>
      <c r="G342" s="99"/>
      <c r="H342" s="148">
        <v>500</v>
      </c>
      <c r="I342" s="148"/>
      <c r="J342" s="148"/>
      <c r="K342" s="148"/>
      <c r="L342" s="148"/>
      <c r="M342" s="148"/>
      <c r="N342" s="20"/>
      <c r="O342" s="20"/>
      <c r="P342" s="20"/>
      <c r="Q342" s="20"/>
      <c r="R342" s="20"/>
    </row>
  </sheetData>
  <mergeCells count="894">
    <mergeCell ref="B301:D301"/>
    <mergeCell ref="E301:G301"/>
    <mergeCell ref="H301:J301"/>
    <mergeCell ref="K301:M301"/>
    <mergeCell ref="B298:D298"/>
    <mergeCell ref="A339:M340"/>
    <mergeCell ref="B341:D341"/>
    <mergeCell ref="E341:G341"/>
    <mergeCell ref="H341:M341"/>
    <mergeCell ref="B342:D342"/>
    <mergeCell ref="E342:G342"/>
    <mergeCell ref="H342:M342"/>
    <mergeCell ref="B334:D334"/>
    <mergeCell ref="E334:G334"/>
    <mergeCell ref="H334:J334"/>
    <mergeCell ref="K334:M334"/>
    <mergeCell ref="A335:M336"/>
    <mergeCell ref="B337:D337"/>
    <mergeCell ref="E337:G337"/>
    <mergeCell ref="H337:M337"/>
    <mergeCell ref="B338:D338"/>
    <mergeCell ref="E338:G338"/>
    <mergeCell ref="H338:M338"/>
    <mergeCell ref="B329:F329"/>
    <mergeCell ref="G329:I329"/>
    <mergeCell ref="J329:M329"/>
    <mergeCell ref="A330:M331"/>
    <mergeCell ref="B332:D332"/>
    <mergeCell ref="E332:G332"/>
    <mergeCell ref="H332:J332"/>
    <mergeCell ref="K332:M332"/>
    <mergeCell ref="B333:D333"/>
    <mergeCell ref="E333:G333"/>
    <mergeCell ref="H333:J333"/>
    <mergeCell ref="K333:M333"/>
    <mergeCell ref="B326:F326"/>
    <mergeCell ref="G326:I326"/>
    <mergeCell ref="J326:M326"/>
    <mergeCell ref="B327:F327"/>
    <mergeCell ref="G327:I327"/>
    <mergeCell ref="J327:M327"/>
    <mergeCell ref="B328:F328"/>
    <mergeCell ref="G328:I328"/>
    <mergeCell ref="J328:M328"/>
    <mergeCell ref="B321:D321"/>
    <mergeCell ref="E321:G321"/>
    <mergeCell ref="H321:J321"/>
    <mergeCell ref="K321:M321"/>
    <mergeCell ref="A322:M322"/>
    <mergeCell ref="B324:F324"/>
    <mergeCell ref="G324:I324"/>
    <mergeCell ref="J324:M324"/>
    <mergeCell ref="B325:F325"/>
    <mergeCell ref="G325:I325"/>
    <mergeCell ref="J325:M325"/>
    <mergeCell ref="B318:D318"/>
    <mergeCell ref="E318:G318"/>
    <mergeCell ref="H318:J318"/>
    <mergeCell ref="K318:M318"/>
    <mergeCell ref="B319:D319"/>
    <mergeCell ref="E319:G319"/>
    <mergeCell ref="H319:J319"/>
    <mergeCell ref="K319:M319"/>
    <mergeCell ref="B320:D320"/>
    <mergeCell ref="E320:G320"/>
    <mergeCell ref="H320:J320"/>
    <mergeCell ref="K320:M320"/>
    <mergeCell ref="B315:D315"/>
    <mergeCell ref="E315:G315"/>
    <mergeCell ref="H315:J315"/>
    <mergeCell ref="K315:M315"/>
    <mergeCell ref="B316:D316"/>
    <mergeCell ref="E316:G316"/>
    <mergeCell ref="H316:J316"/>
    <mergeCell ref="K316:M316"/>
    <mergeCell ref="B317:D317"/>
    <mergeCell ref="E317:G317"/>
    <mergeCell ref="H317:J317"/>
    <mergeCell ref="K317:M317"/>
    <mergeCell ref="B312:D312"/>
    <mergeCell ref="H312:J312"/>
    <mergeCell ref="K312:M312"/>
    <mergeCell ref="B313:D313"/>
    <mergeCell ref="E313:G313"/>
    <mergeCell ref="H313:J313"/>
    <mergeCell ref="K313:M313"/>
    <mergeCell ref="B314:D314"/>
    <mergeCell ref="E314:G314"/>
    <mergeCell ref="H314:J314"/>
    <mergeCell ref="K314:M314"/>
    <mergeCell ref="E312:G312"/>
    <mergeCell ref="B309:D309"/>
    <mergeCell ref="H309:J309"/>
    <mergeCell ref="K309:M309"/>
    <mergeCell ref="B310:D310"/>
    <mergeCell ref="H310:J310"/>
    <mergeCell ref="K310:M310"/>
    <mergeCell ref="B311:D311"/>
    <mergeCell ref="H311:J311"/>
    <mergeCell ref="K311:M311"/>
    <mergeCell ref="E309:G309"/>
    <mergeCell ref="E310:G310"/>
    <mergeCell ref="E311:G311"/>
    <mergeCell ref="A305:M305"/>
    <mergeCell ref="A307:A308"/>
    <mergeCell ref="B307:D308"/>
    <mergeCell ref="H307:J308"/>
    <mergeCell ref="K307:M308"/>
    <mergeCell ref="E307:G308"/>
    <mergeCell ref="B302:D302"/>
    <mergeCell ref="E302:G302"/>
    <mergeCell ref="H302:J302"/>
    <mergeCell ref="K302:M302"/>
    <mergeCell ref="B303:D303"/>
    <mergeCell ref="E303:G303"/>
    <mergeCell ref="H303:J303"/>
    <mergeCell ref="K303:M303"/>
    <mergeCell ref="B304:D304"/>
    <mergeCell ref="E304:G304"/>
    <mergeCell ref="H304:J304"/>
    <mergeCell ref="K304:M304"/>
    <mergeCell ref="E298:G298"/>
    <mergeCell ref="H298:J298"/>
    <mergeCell ref="K298:M298"/>
    <mergeCell ref="B299:D299"/>
    <mergeCell ref="E299:G299"/>
    <mergeCell ref="H299:J299"/>
    <mergeCell ref="K299:M299"/>
    <mergeCell ref="B300:D300"/>
    <mergeCell ref="E300:G300"/>
    <mergeCell ref="H300:J300"/>
    <mergeCell ref="K300:M300"/>
    <mergeCell ref="B295:D295"/>
    <mergeCell ref="E295:G295"/>
    <mergeCell ref="H295:J295"/>
    <mergeCell ref="K295:M295"/>
    <mergeCell ref="B296:D296"/>
    <mergeCell ref="E296:G296"/>
    <mergeCell ref="H296:J296"/>
    <mergeCell ref="K296:M296"/>
    <mergeCell ref="B297:D297"/>
    <mergeCell ref="E297:G297"/>
    <mergeCell ref="H297:J297"/>
    <mergeCell ref="K297:M297"/>
    <mergeCell ref="B292:D292"/>
    <mergeCell ref="E292:G292"/>
    <mergeCell ref="H292:J292"/>
    <mergeCell ref="K292:M292"/>
    <mergeCell ref="B293:D293"/>
    <mergeCell ref="E293:G293"/>
    <mergeCell ref="H293:J293"/>
    <mergeCell ref="K293:M293"/>
    <mergeCell ref="B294:D294"/>
    <mergeCell ref="E294:G294"/>
    <mergeCell ref="H294:J294"/>
    <mergeCell ref="K294:M294"/>
    <mergeCell ref="B289:D289"/>
    <mergeCell ref="E289:G289"/>
    <mergeCell ref="H289:J289"/>
    <mergeCell ref="K289:M289"/>
    <mergeCell ref="B290:D290"/>
    <mergeCell ref="E290:G290"/>
    <mergeCell ref="H290:J290"/>
    <mergeCell ref="K290:M290"/>
    <mergeCell ref="B291:D291"/>
    <mergeCell ref="E291:G291"/>
    <mergeCell ref="H291:J291"/>
    <mergeCell ref="K291:M291"/>
    <mergeCell ref="B286:D286"/>
    <mergeCell ref="E286:G286"/>
    <mergeCell ref="H286:J286"/>
    <mergeCell ref="K286:M286"/>
    <mergeCell ref="B287:D287"/>
    <mergeCell ref="E287:G287"/>
    <mergeCell ref="H287:J287"/>
    <mergeCell ref="K287:M287"/>
    <mergeCell ref="B288:D288"/>
    <mergeCell ref="E288:G288"/>
    <mergeCell ref="H288:J288"/>
    <mergeCell ref="K288:M288"/>
    <mergeCell ref="B283:D283"/>
    <mergeCell ref="E283:G283"/>
    <mergeCell ref="H283:J283"/>
    <mergeCell ref="K283:M283"/>
    <mergeCell ref="B284:D284"/>
    <mergeCell ref="E284:G284"/>
    <mergeCell ref="H284:J284"/>
    <mergeCell ref="K284:M284"/>
    <mergeCell ref="B285:D285"/>
    <mergeCell ref="E285:G285"/>
    <mergeCell ref="H285:J285"/>
    <mergeCell ref="K285:M285"/>
    <mergeCell ref="B280:D280"/>
    <mergeCell ref="E280:G280"/>
    <mergeCell ref="H280:J280"/>
    <mergeCell ref="K280:M280"/>
    <mergeCell ref="B281:D281"/>
    <mergeCell ref="E281:G281"/>
    <mergeCell ref="H281:J281"/>
    <mergeCell ref="K281:M281"/>
    <mergeCell ref="B282:D282"/>
    <mergeCell ref="E282:G282"/>
    <mergeCell ref="H282:J282"/>
    <mergeCell ref="K282:M282"/>
    <mergeCell ref="B277:D277"/>
    <mergeCell ref="E277:G277"/>
    <mergeCell ref="H277:J277"/>
    <mergeCell ref="K277:M277"/>
    <mergeCell ref="B278:D278"/>
    <mergeCell ref="E278:G278"/>
    <mergeCell ref="H278:J278"/>
    <mergeCell ref="K278:M278"/>
    <mergeCell ref="B279:D279"/>
    <mergeCell ref="E279:G279"/>
    <mergeCell ref="H279:J279"/>
    <mergeCell ref="K279:M279"/>
    <mergeCell ref="B274:D274"/>
    <mergeCell ref="E274:G274"/>
    <mergeCell ref="H274:J274"/>
    <mergeCell ref="K274:M274"/>
    <mergeCell ref="B275:D275"/>
    <mergeCell ref="E275:G275"/>
    <mergeCell ref="H275:J275"/>
    <mergeCell ref="K275:M275"/>
    <mergeCell ref="B276:D276"/>
    <mergeCell ref="E276:G276"/>
    <mergeCell ref="H276:J276"/>
    <mergeCell ref="K276:M276"/>
    <mergeCell ref="B271:D271"/>
    <mergeCell ref="E271:G271"/>
    <mergeCell ref="H271:J271"/>
    <mergeCell ref="K271:M271"/>
    <mergeCell ref="B272:D272"/>
    <mergeCell ref="E272:G272"/>
    <mergeCell ref="H272:J272"/>
    <mergeCell ref="K272:M272"/>
    <mergeCell ref="B273:D273"/>
    <mergeCell ref="E273:G273"/>
    <mergeCell ref="H273:J273"/>
    <mergeCell ref="K273:M273"/>
    <mergeCell ref="B268:D268"/>
    <mergeCell ref="E268:G268"/>
    <mergeCell ref="H268:J268"/>
    <mergeCell ref="K268:M268"/>
    <mergeCell ref="B269:D269"/>
    <mergeCell ref="E269:G269"/>
    <mergeCell ref="H269:J269"/>
    <mergeCell ref="K269:M269"/>
    <mergeCell ref="B270:D270"/>
    <mergeCell ref="E270:G270"/>
    <mergeCell ref="H270:J270"/>
    <mergeCell ref="K270:M270"/>
    <mergeCell ref="B265:D265"/>
    <mergeCell ref="E265:G265"/>
    <mergeCell ref="H265:J265"/>
    <mergeCell ref="K265:M265"/>
    <mergeCell ref="B266:D266"/>
    <mergeCell ref="E266:G266"/>
    <mergeCell ref="H266:J266"/>
    <mergeCell ref="K266:M266"/>
    <mergeCell ref="B267:D267"/>
    <mergeCell ref="E267:G267"/>
    <mergeCell ref="H267:J267"/>
    <mergeCell ref="K267:M267"/>
    <mergeCell ref="B262:D262"/>
    <mergeCell ref="E262:G262"/>
    <mergeCell ref="H262:J262"/>
    <mergeCell ref="K262:M262"/>
    <mergeCell ref="B263:D263"/>
    <mergeCell ref="E263:G263"/>
    <mergeCell ref="H263:J263"/>
    <mergeCell ref="K263:M263"/>
    <mergeCell ref="B264:D264"/>
    <mergeCell ref="E264:G264"/>
    <mergeCell ref="H264:J264"/>
    <mergeCell ref="K264:M264"/>
    <mergeCell ref="B259:D259"/>
    <mergeCell ref="E259:G259"/>
    <mergeCell ref="H259:J259"/>
    <mergeCell ref="K259:M259"/>
    <mergeCell ref="B260:D260"/>
    <mergeCell ref="E260:G260"/>
    <mergeCell ref="H260:J260"/>
    <mergeCell ref="K260:M260"/>
    <mergeCell ref="B261:D261"/>
    <mergeCell ref="E261:G261"/>
    <mergeCell ref="H261:J261"/>
    <mergeCell ref="K261:M261"/>
    <mergeCell ref="B256:D256"/>
    <mergeCell ref="E256:G256"/>
    <mergeCell ref="H256:J256"/>
    <mergeCell ref="K256:M256"/>
    <mergeCell ref="B257:D257"/>
    <mergeCell ref="E257:G257"/>
    <mergeCell ref="H257:J257"/>
    <mergeCell ref="K257:M257"/>
    <mergeCell ref="B258:D258"/>
    <mergeCell ref="E258:G258"/>
    <mergeCell ref="H258:J258"/>
    <mergeCell ref="K258:M258"/>
    <mergeCell ref="B253:D253"/>
    <mergeCell ref="E253:G253"/>
    <mergeCell ref="H253:J253"/>
    <mergeCell ref="K253:M253"/>
    <mergeCell ref="B254:D254"/>
    <mergeCell ref="E254:G254"/>
    <mergeCell ref="H254:J254"/>
    <mergeCell ref="K254:M254"/>
    <mergeCell ref="B255:D255"/>
    <mergeCell ref="E255:G255"/>
    <mergeCell ref="H255:J255"/>
    <mergeCell ref="K255:M255"/>
    <mergeCell ref="B250:D250"/>
    <mergeCell ref="E250:G250"/>
    <mergeCell ref="H250:J250"/>
    <mergeCell ref="K250:M250"/>
    <mergeCell ref="B251:D251"/>
    <mergeCell ref="E251:G251"/>
    <mergeCell ref="H251:J251"/>
    <mergeCell ref="K251:M251"/>
    <mergeCell ref="B252:D252"/>
    <mergeCell ref="E252:G252"/>
    <mergeCell ref="H252:J252"/>
    <mergeCell ref="K252:M252"/>
    <mergeCell ref="B247:D247"/>
    <mergeCell ref="E247:G247"/>
    <mergeCell ref="H247:J247"/>
    <mergeCell ref="K247:M247"/>
    <mergeCell ref="B248:D248"/>
    <mergeCell ref="E248:G248"/>
    <mergeCell ref="H248:J248"/>
    <mergeCell ref="K248:M248"/>
    <mergeCell ref="B249:D249"/>
    <mergeCell ref="E249:G249"/>
    <mergeCell ref="H249:J249"/>
    <mergeCell ref="K249:M249"/>
    <mergeCell ref="B244:D244"/>
    <mergeCell ref="E244:G244"/>
    <mergeCell ref="H244:J244"/>
    <mergeCell ref="K244:M244"/>
    <mergeCell ref="B245:D245"/>
    <mergeCell ref="E245:G245"/>
    <mergeCell ref="H245:J245"/>
    <mergeCell ref="K245:M245"/>
    <mergeCell ref="B246:D246"/>
    <mergeCell ref="E246:G246"/>
    <mergeCell ref="H246:J246"/>
    <mergeCell ref="K246:M246"/>
    <mergeCell ref="B241:D241"/>
    <mergeCell ref="E241:G241"/>
    <mergeCell ref="H241:J241"/>
    <mergeCell ref="K241:M241"/>
    <mergeCell ref="B242:D242"/>
    <mergeCell ref="E242:G242"/>
    <mergeCell ref="H242:J242"/>
    <mergeCell ref="K242:M242"/>
    <mergeCell ref="B243:D243"/>
    <mergeCell ref="E243:G243"/>
    <mergeCell ref="H243:J243"/>
    <mergeCell ref="K243:M243"/>
    <mergeCell ref="A235:M235"/>
    <mergeCell ref="A236:A237"/>
    <mergeCell ref="B236:D237"/>
    <mergeCell ref="E236:G237"/>
    <mergeCell ref="H236:J237"/>
    <mergeCell ref="K236:M237"/>
    <mergeCell ref="A238:M238"/>
    <mergeCell ref="B240:D240"/>
    <mergeCell ref="E240:G240"/>
    <mergeCell ref="H240:J240"/>
    <mergeCell ref="K240:M240"/>
    <mergeCell ref="B231:E231"/>
    <mergeCell ref="G231:I231"/>
    <mergeCell ref="J231:K231"/>
    <mergeCell ref="L231:M231"/>
    <mergeCell ref="B232:E232"/>
    <mergeCell ref="G232:I232"/>
    <mergeCell ref="J232:K232"/>
    <mergeCell ref="L232:M232"/>
    <mergeCell ref="B233:E233"/>
    <mergeCell ref="G233:I233"/>
    <mergeCell ref="J233:K233"/>
    <mergeCell ref="L233:M233"/>
    <mergeCell ref="B228:E228"/>
    <mergeCell ref="G228:I228"/>
    <mergeCell ref="J228:K228"/>
    <mergeCell ref="L228:M228"/>
    <mergeCell ref="B229:E229"/>
    <mergeCell ref="G229:I229"/>
    <mergeCell ref="J229:K229"/>
    <mergeCell ref="L229:M229"/>
    <mergeCell ref="B230:E230"/>
    <mergeCell ref="G230:I230"/>
    <mergeCell ref="J230:K230"/>
    <mergeCell ref="L230:M230"/>
    <mergeCell ref="B225:E225"/>
    <mergeCell ref="G225:I225"/>
    <mergeCell ref="J225:K225"/>
    <mergeCell ref="L225:M225"/>
    <mergeCell ref="B226:E226"/>
    <mergeCell ref="G226:I226"/>
    <mergeCell ref="J226:K226"/>
    <mergeCell ref="L226:M226"/>
    <mergeCell ref="B227:E227"/>
    <mergeCell ref="G227:I227"/>
    <mergeCell ref="J227:K227"/>
    <mergeCell ref="L227:M227"/>
    <mergeCell ref="B221:E221"/>
    <mergeCell ref="G221:I221"/>
    <mergeCell ref="J221:K221"/>
    <mergeCell ref="L221:M221"/>
    <mergeCell ref="B222:E222"/>
    <mergeCell ref="G222:I222"/>
    <mergeCell ref="J222:K222"/>
    <mergeCell ref="L222:M222"/>
    <mergeCell ref="A224:M224"/>
    <mergeCell ref="B218:E218"/>
    <mergeCell ref="G218:I218"/>
    <mergeCell ref="J218:K218"/>
    <mergeCell ref="L218:M218"/>
    <mergeCell ref="B219:E219"/>
    <mergeCell ref="G219:I219"/>
    <mergeCell ref="J219:K219"/>
    <mergeCell ref="L219:M219"/>
    <mergeCell ref="B220:E220"/>
    <mergeCell ref="G220:I220"/>
    <mergeCell ref="J220:K220"/>
    <mergeCell ref="L220:M220"/>
    <mergeCell ref="B215:E215"/>
    <mergeCell ref="G215:I215"/>
    <mergeCell ref="J215:K215"/>
    <mergeCell ref="L215:M215"/>
    <mergeCell ref="B216:E216"/>
    <mergeCell ref="G216:I216"/>
    <mergeCell ref="J216:K216"/>
    <mergeCell ref="L216:M216"/>
    <mergeCell ref="A217:M217"/>
    <mergeCell ref="B212:E212"/>
    <mergeCell ref="G212:I212"/>
    <mergeCell ref="J212:K212"/>
    <mergeCell ref="L212:M212"/>
    <mergeCell ref="B213:E213"/>
    <mergeCell ref="G213:I213"/>
    <mergeCell ref="J213:K213"/>
    <mergeCell ref="L213:M213"/>
    <mergeCell ref="B214:E214"/>
    <mergeCell ref="G214:I214"/>
    <mergeCell ref="J214:K214"/>
    <mergeCell ref="L214:M214"/>
    <mergeCell ref="B209:E209"/>
    <mergeCell ref="G209:I209"/>
    <mergeCell ref="J209:K209"/>
    <mergeCell ref="L209:M209"/>
    <mergeCell ref="A210:M210"/>
    <mergeCell ref="B211:E211"/>
    <mergeCell ref="G211:I211"/>
    <mergeCell ref="J211:K211"/>
    <mergeCell ref="L211:M211"/>
    <mergeCell ref="B206:E206"/>
    <mergeCell ref="G206:I206"/>
    <mergeCell ref="J206:K206"/>
    <mergeCell ref="L206:M206"/>
    <mergeCell ref="B207:E207"/>
    <mergeCell ref="G207:I207"/>
    <mergeCell ref="J207:K207"/>
    <mergeCell ref="L207:M207"/>
    <mergeCell ref="B208:E208"/>
    <mergeCell ref="G208:I208"/>
    <mergeCell ref="J208:K208"/>
    <mergeCell ref="L208:M208"/>
    <mergeCell ref="A203:M203"/>
    <mergeCell ref="B204:E204"/>
    <mergeCell ref="G204:I204"/>
    <mergeCell ref="J204:K204"/>
    <mergeCell ref="L204:M204"/>
    <mergeCell ref="B205:E205"/>
    <mergeCell ref="G205:I205"/>
    <mergeCell ref="J205:K205"/>
    <mergeCell ref="L205:M205"/>
    <mergeCell ref="A197:A198"/>
    <mergeCell ref="B197:J198"/>
    <mergeCell ref="K197:M198"/>
    <mergeCell ref="B199:J199"/>
    <mergeCell ref="K199:M199"/>
    <mergeCell ref="A201:M201"/>
    <mergeCell ref="B202:E202"/>
    <mergeCell ref="G202:I202"/>
    <mergeCell ref="J202:K202"/>
    <mergeCell ref="L202:M202"/>
    <mergeCell ref="A190:A191"/>
    <mergeCell ref="B190:G191"/>
    <mergeCell ref="H190:J191"/>
    <mergeCell ref="K190:M191"/>
    <mergeCell ref="A192:A193"/>
    <mergeCell ref="B192:G193"/>
    <mergeCell ref="H192:J193"/>
    <mergeCell ref="K192:M193"/>
    <mergeCell ref="A195:M195"/>
    <mergeCell ref="B184:F184"/>
    <mergeCell ref="G184:J184"/>
    <mergeCell ref="K184:M184"/>
    <mergeCell ref="B185:F185"/>
    <mergeCell ref="G185:J185"/>
    <mergeCell ref="K185:M185"/>
    <mergeCell ref="A186:M186"/>
    <mergeCell ref="A188:A189"/>
    <mergeCell ref="B188:G189"/>
    <mergeCell ref="H188:J189"/>
    <mergeCell ref="K188:M189"/>
    <mergeCell ref="A174:M174"/>
    <mergeCell ref="A176:A177"/>
    <mergeCell ref="B176:J177"/>
    <mergeCell ref="K176:M177"/>
    <mergeCell ref="B178:J178"/>
    <mergeCell ref="K178:M178"/>
    <mergeCell ref="A180:M180"/>
    <mergeCell ref="A182:A183"/>
    <mergeCell ref="B182:F183"/>
    <mergeCell ref="G182:J183"/>
    <mergeCell ref="K182:M183"/>
    <mergeCell ref="A168:A169"/>
    <mergeCell ref="B168:G169"/>
    <mergeCell ref="H168:J169"/>
    <mergeCell ref="K168:M169"/>
    <mergeCell ref="A170:M170"/>
    <mergeCell ref="A171:A172"/>
    <mergeCell ref="B171:G172"/>
    <mergeCell ref="H171:J172"/>
    <mergeCell ref="K171:M172"/>
    <mergeCell ref="A160:A161"/>
    <mergeCell ref="B160:G161"/>
    <mergeCell ref="H160:J161"/>
    <mergeCell ref="K160:M161"/>
    <mergeCell ref="A162:A163"/>
    <mergeCell ref="B162:G163"/>
    <mergeCell ref="H162:J163"/>
    <mergeCell ref="K162:M163"/>
    <mergeCell ref="A166:M166"/>
    <mergeCell ref="A155:A156"/>
    <mergeCell ref="B155:G156"/>
    <mergeCell ref="H155:J156"/>
    <mergeCell ref="K155:M156"/>
    <mergeCell ref="A157:M157"/>
    <mergeCell ref="A158:A159"/>
    <mergeCell ref="B158:G159"/>
    <mergeCell ref="H158:J159"/>
    <mergeCell ref="K158:M159"/>
    <mergeCell ref="A148:A149"/>
    <mergeCell ref="B148:G149"/>
    <mergeCell ref="H148:J149"/>
    <mergeCell ref="K148:M149"/>
    <mergeCell ref="A150:A151"/>
    <mergeCell ref="B150:G151"/>
    <mergeCell ref="H150:J151"/>
    <mergeCell ref="K150:M151"/>
    <mergeCell ref="A153:M153"/>
    <mergeCell ref="A141:A142"/>
    <mergeCell ref="B141:G142"/>
    <mergeCell ref="H141:J142"/>
    <mergeCell ref="K141:M142"/>
    <mergeCell ref="A144:M144"/>
    <mergeCell ref="A145:M145"/>
    <mergeCell ref="A146:A147"/>
    <mergeCell ref="B146:G147"/>
    <mergeCell ref="H146:J147"/>
    <mergeCell ref="K146:M147"/>
    <mergeCell ref="A133:A135"/>
    <mergeCell ref="B133:D135"/>
    <mergeCell ref="E133:G135"/>
    <mergeCell ref="H133:J135"/>
    <mergeCell ref="K133:M135"/>
    <mergeCell ref="A137:M137"/>
    <mergeCell ref="A139:A140"/>
    <mergeCell ref="B139:G140"/>
    <mergeCell ref="H139:J140"/>
    <mergeCell ref="K139:M140"/>
    <mergeCell ref="B136:D136"/>
    <mergeCell ref="E136:G136"/>
    <mergeCell ref="H136:J136"/>
    <mergeCell ref="K136:M136"/>
    <mergeCell ref="B126:M126"/>
    <mergeCell ref="A127:A129"/>
    <mergeCell ref="B127:D129"/>
    <mergeCell ref="E127:G129"/>
    <mergeCell ref="H127:J129"/>
    <mergeCell ref="K127:M129"/>
    <mergeCell ref="A130:A132"/>
    <mergeCell ref="B130:D132"/>
    <mergeCell ref="E130:G132"/>
    <mergeCell ref="H130:J132"/>
    <mergeCell ref="K130:M132"/>
    <mergeCell ref="A118:A120"/>
    <mergeCell ref="B118:D120"/>
    <mergeCell ref="E118:G120"/>
    <mergeCell ref="H118:J120"/>
    <mergeCell ref="K118:M120"/>
    <mergeCell ref="A122:M122"/>
    <mergeCell ref="A124:A125"/>
    <mergeCell ref="B124:D125"/>
    <mergeCell ref="E124:G125"/>
    <mergeCell ref="H124:J125"/>
    <mergeCell ref="K124:M125"/>
    <mergeCell ref="A110:M110"/>
    <mergeCell ref="A112:A113"/>
    <mergeCell ref="B112:D113"/>
    <mergeCell ref="E112:G113"/>
    <mergeCell ref="H112:J113"/>
    <mergeCell ref="K112:M113"/>
    <mergeCell ref="B114:M114"/>
    <mergeCell ref="A115:A117"/>
    <mergeCell ref="B115:D117"/>
    <mergeCell ref="E115:G117"/>
    <mergeCell ref="H115:J117"/>
    <mergeCell ref="K115:M117"/>
    <mergeCell ref="A108:A109"/>
    <mergeCell ref="B108:C108"/>
    <mergeCell ref="D108:E109"/>
    <mergeCell ref="F108:F109"/>
    <mergeCell ref="G108:I108"/>
    <mergeCell ref="J108:K108"/>
    <mergeCell ref="L108:M108"/>
    <mergeCell ref="B109:C109"/>
    <mergeCell ref="G109:I109"/>
    <mergeCell ref="J109:K109"/>
    <mergeCell ref="L109:M109"/>
    <mergeCell ref="A106:A107"/>
    <mergeCell ref="B106:C106"/>
    <mergeCell ref="D106:E107"/>
    <mergeCell ref="F106:F107"/>
    <mergeCell ref="G106:I106"/>
    <mergeCell ref="J106:K106"/>
    <mergeCell ref="L106:M106"/>
    <mergeCell ref="B107:C107"/>
    <mergeCell ref="G107:I107"/>
    <mergeCell ref="J107:K107"/>
    <mergeCell ref="L107:M107"/>
    <mergeCell ref="A102:A103"/>
    <mergeCell ref="B102:C102"/>
    <mergeCell ref="D102:E103"/>
    <mergeCell ref="F102:F103"/>
    <mergeCell ref="G102:I103"/>
    <mergeCell ref="J102:K103"/>
    <mergeCell ref="L102:M103"/>
    <mergeCell ref="B103:C103"/>
    <mergeCell ref="A104:A105"/>
    <mergeCell ref="B104:C104"/>
    <mergeCell ref="D104:E105"/>
    <mergeCell ref="F104:F105"/>
    <mergeCell ref="G104:I104"/>
    <mergeCell ref="J104:K104"/>
    <mergeCell ref="L104:M104"/>
    <mergeCell ref="B105:C105"/>
    <mergeCell ref="G105:I105"/>
    <mergeCell ref="J105:K105"/>
    <mergeCell ref="L105:M105"/>
    <mergeCell ref="A98:A99"/>
    <mergeCell ref="B98:C98"/>
    <mergeCell ref="D98:E99"/>
    <mergeCell ref="F98:F99"/>
    <mergeCell ref="G98:I99"/>
    <mergeCell ref="J98:K99"/>
    <mergeCell ref="L98:M99"/>
    <mergeCell ref="B99:C99"/>
    <mergeCell ref="A100:A101"/>
    <mergeCell ref="B100:C100"/>
    <mergeCell ref="D100:E101"/>
    <mergeCell ref="G100:I100"/>
    <mergeCell ref="J100:K100"/>
    <mergeCell ref="L100:M100"/>
    <mergeCell ref="B101:C101"/>
    <mergeCell ref="G101:I101"/>
    <mergeCell ref="J101:K101"/>
    <mergeCell ref="L101:M101"/>
    <mergeCell ref="A96:A97"/>
    <mergeCell ref="B96:C96"/>
    <mergeCell ref="D96:E97"/>
    <mergeCell ref="F96:F97"/>
    <mergeCell ref="G96:I97"/>
    <mergeCell ref="J96:K96"/>
    <mergeCell ref="L96:M96"/>
    <mergeCell ref="B97:C97"/>
    <mergeCell ref="J97:K97"/>
    <mergeCell ref="L97:M97"/>
    <mergeCell ref="A94:A95"/>
    <mergeCell ref="B94:C94"/>
    <mergeCell ref="D94:E95"/>
    <mergeCell ref="F94:F95"/>
    <mergeCell ref="G94:I95"/>
    <mergeCell ref="J94:K94"/>
    <mergeCell ref="L94:M94"/>
    <mergeCell ref="B95:C95"/>
    <mergeCell ref="J95:K95"/>
    <mergeCell ref="L95:M95"/>
    <mergeCell ref="A92:A93"/>
    <mergeCell ref="B92:C92"/>
    <mergeCell ref="D92:E93"/>
    <mergeCell ref="F92:F93"/>
    <mergeCell ref="G92:I93"/>
    <mergeCell ref="J92:K92"/>
    <mergeCell ref="L92:M92"/>
    <mergeCell ref="B93:C93"/>
    <mergeCell ref="J93:K93"/>
    <mergeCell ref="L93:M93"/>
    <mergeCell ref="A90:A91"/>
    <mergeCell ref="B90:C90"/>
    <mergeCell ref="D90:E91"/>
    <mergeCell ref="F90:F91"/>
    <mergeCell ref="G90:I91"/>
    <mergeCell ref="J90:K90"/>
    <mergeCell ref="L90:M90"/>
    <mergeCell ref="B91:C91"/>
    <mergeCell ref="J91:K91"/>
    <mergeCell ref="L91:M91"/>
    <mergeCell ref="A88:A89"/>
    <mergeCell ref="B88:C88"/>
    <mergeCell ref="D88:E89"/>
    <mergeCell ref="G88:I88"/>
    <mergeCell ref="J88:K88"/>
    <mergeCell ref="L88:M88"/>
    <mergeCell ref="B89:C89"/>
    <mergeCell ref="G89:I89"/>
    <mergeCell ref="J89:K89"/>
    <mergeCell ref="L89:M89"/>
    <mergeCell ref="A86:A87"/>
    <mergeCell ref="B86:C86"/>
    <mergeCell ref="D86:E87"/>
    <mergeCell ref="G86:I86"/>
    <mergeCell ref="J86:K86"/>
    <mergeCell ref="L86:M86"/>
    <mergeCell ref="B87:C87"/>
    <mergeCell ref="G87:I87"/>
    <mergeCell ref="J87:K87"/>
    <mergeCell ref="L87:M87"/>
    <mergeCell ref="A84:A85"/>
    <mergeCell ref="B84:C84"/>
    <mergeCell ref="D84:E85"/>
    <mergeCell ref="G84:I84"/>
    <mergeCell ref="J84:K84"/>
    <mergeCell ref="L84:M84"/>
    <mergeCell ref="B85:C85"/>
    <mergeCell ref="G85:I85"/>
    <mergeCell ref="J85:K85"/>
    <mergeCell ref="L85:M85"/>
    <mergeCell ref="A82:A83"/>
    <mergeCell ref="B82:C82"/>
    <mergeCell ref="D82:E83"/>
    <mergeCell ref="G82:I82"/>
    <mergeCell ref="J82:K82"/>
    <mergeCell ref="L82:M82"/>
    <mergeCell ref="B83:C83"/>
    <mergeCell ref="G83:I83"/>
    <mergeCell ref="J83:K83"/>
    <mergeCell ref="L83:M83"/>
    <mergeCell ref="A80:A81"/>
    <mergeCell ref="B80:C80"/>
    <mergeCell ref="D80:E81"/>
    <mergeCell ref="G80:I80"/>
    <mergeCell ref="J80:K80"/>
    <mergeCell ref="L80:M80"/>
    <mergeCell ref="B81:C81"/>
    <mergeCell ref="G81:I81"/>
    <mergeCell ref="J81:K81"/>
    <mergeCell ref="L81:M81"/>
    <mergeCell ref="A78:A79"/>
    <mergeCell ref="B78:C78"/>
    <mergeCell ref="D78:E79"/>
    <mergeCell ref="G78:I78"/>
    <mergeCell ref="J78:K78"/>
    <mergeCell ref="L78:M78"/>
    <mergeCell ref="B79:C79"/>
    <mergeCell ref="G79:I79"/>
    <mergeCell ref="J79:K79"/>
    <mergeCell ref="L79:M79"/>
    <mergeCell ref="A76:A77"/>
    <mergeCell ref="B76:C76"/>
    <mergeCell ref="D76:E77"/>
    <mergeCell ref="G76:I76"/>
    <mergeCell ref="J76:K76"/>
    <mergeCell ref="L76:M76"/>
    <mergeCell ref="B77:C77"/>
    <mergeCell ref="G77:I77"/>
    <mergeCell ref="J77:K77"/>
    <mergeCell ref="L77:M77"/>
    <mergeCell ref="A74:A75"/>
    <mergeCell ref="B74:C74"/>
    <mergeCell ref="D74:E75"/>
    <mergeCell ref="G74:I74"/>
    <mergeCell ref="J74:K74"/>
    <mergeCell ref="L74:M74"/>
    <mergeCell ref="B75:C75"/>
    <mergeCell ref="G75:I75"/>
    <mergeCell ref="J75:K75"/>
    <mergeCell ref="L75:M75"/>
    <mergeCell ref="A72:A73"/>
    <mergeCell ref="B72:C72"/>
    <mergeCell ref="D72:E73"/>
    <mergeCell ref="G72:I72"/>
    <mergeCell ref="J72:K72"/>
    <mergeCell ref="L72:M72"/>
    <mergeCell ref="B73:C73"/>
    <mergeCell ref="G73:I73"/>
    <mergeCell ref="J73:K73"/>
    <mergeCell ref="L73:M73"/>
    <mergeCell ref="B65:D65"/>
    <mergeCell ref="E65:G68"/>
    <mergeCell ref="H65:M65"/>
    <mergeCell ref="A66:A68"/>
    <mergeCell ref="B66:D68"/>
    <mergeCell ref="H66:M68"/>
    <mergeCell ref="A70:M70"/>
    <mergeCell ref="B71:C71"/>
    <mergeCell ref="D71:E71"/>
    <mergeCell ref="G71:I71"/>
    <mergeCell ref="J71:K71"/>
    <mergeCell ref="L71:M71"/>
    <mergeCell ref="B56:D56"/>
    <mergeCell ref="E56:G59"/>
    <mergeCell ref="H56:M56"/>
    <mergeCell ref="A57:A59"/>
    <mergeCell ref="B57:D59"/>
    <mergeCell ref="H57:M59"/>
    <mergeCell ref="A61:M61"/>
    <mergeCell ref="A63:A64"/>
    <mergeCell ref="B63:D64"/>
    <mergeCell ref="E63:G64"/>
    <mergeCell ref="H63:M64"/>
    <mergeCell ref="A48:D48"/>
    <mergeCell ref="E48:H48"/>
    <mergeCell ref="I48:M48"/>
    <mergeCell ref="A50:M50"/>
    <mergeCell ref="A52:M52"/>
    <mergeCell ref="A54:A55"/>
    <mergeCell ref="B54:D55"/>
    <mergeCell ref="E54:G55"/>
    <mergeCell ref="H54:M55"/>
    <mergeCell ref="A41:M41"/>
    <mergeCell ref="A42:D42"/>
    <mergeCell ref="E42:H42"/>
    <mergeCell ref="I42:M42"/>
    <mergeCell ref="A44:M44"/>
    <mergeCell ref="A46:D46"/>
    <mergeCell ref="E46:H46"/>
    <mergeCell ref="I46:M46"/>
    <mergeCell ref="A47:M47"/>
    <mergeCell ref="A31:A33"/>
    <mergeCell ref="B31:D33"/>
    <mergeCell ref="E31:F33"/>
    <mergeCell ref="G31:H33"/>
    <mergeCell ref="I31:K33"/>
    <mergeCell ref="L31:M33"/>
    <mergeCell ref="A36:M36"/>
    <mergeCell ref="A38:M38"/>
    <mergeCell ref="A40:D40"/>
    <mergeCell ref="E40:H40"/>
    <mergeCell ref="I40:M40"/>
    <mergeCell ref="A26:M26"/>
    <mergeCell ref="A28:A29"/>
    <mergeCell ref="B28:D29"/>
    <mergeCell ref="E28:F29"/>
    <mergeCell ref="G28:H29"/>
    <mergeCell ref="I28:K29"/>
    <mergeCell ref="L28:M29"/>
    <mergeCell ref="B30:D30"/>
    <mergeCell ref="E30:F30"/>
    <mergeCell ref="G30:H30"/>
    <mergeCell ref="I30:K30"/>
    <mergeCell ref="L30:M30"/>
    <mergeCell ref="B20:D20"/>
    <mergeCell ref="E20:G20"/>
    <mergeCell ref="H20:J20"/>
    <mergeCell ref="K20:M20"/>
    <mergeCell ref="A21:A23"/>
    <mergeCell ref="B21:D23"/>
    <mergeCell ref="E21:G23"/>
    <mergeCell ref="H21:J23"/>
    <mergeCell ref="K21:M23"/>
    <mergeCell ref="A12:M12"/>
    <mergeCell ref="A14:M14"/>
    <mergeCell ref="A15:M15"/>
    <mergeCell ref="A16:M16"/>
    <mergeCell ref="A18:A19"/>
    <mergeCell ref="B18:D19"/>
    <mergeCell ref="E18:G19"/>
    <mergeCell ref="H18:J19"/>
    <mergeCell ref="K18:M19"/>
    <mergeCell ref="I2:M2"/>
    <mergeCell ref="H3:M3"/>
    <mergeCell ref="I4:M4"/>
    <mergeCell ref="H5:M5"/>
    <mergeCell ref="I6:M6"/>
    <mergeCell ref="I7:M7"/>
    <mergeCell ref="I8:M8"/>
    <mergeCell ref="A10:M10"/>
    <mergeCell ref="A11:M11"/>
  </mergeCells>
  <pageMargins left="0.98402777777777795" right="0" top="0.59027777777777801" bottom="0.39374999999999999" header="0.511811023622047" footer="0.511811023622047"/>
  <pageSetup paperSize="9" scale="80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="I33" sqref="I33"/>
    </sheetView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="G31" sqref="G31"/>
    </sheetView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ИТОГОВАЯ ТАБЛИЦА (2021)</vt:lpstr>
      <vt:lpstr>Лист2</vt:lpstr>
      <vt:lpstr>Лист3</vt:lpstr>
      <vt:lpstr>'ИТОГОВАЯ ТАБЛИЦА (2021)'!Область_печати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user</cp:lastModifiedBy>
  <cp:revision>14</cp:revision>
  <cp:lastPrinted>2025-07-23T11:27:19Z</cp:lastPrinted>
  <dcterms:created xsi:type="dcterms:W3CDTF">2006-09-28T05:33:49Z</dcterms:created>
  <dcterms:modified xsi:type="dcterms:W3CDTF">2025-07-23T12:58:04Z</dcterms:modified>
  <dc:language>ru-RU</dc:language>
</cp:coreProperties>
</file>