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8460" activeTab="0"/>
  </bookViews>
  <sheets>
    <sheet name="декабрь" sheetId="1" r:id="rId1"/>
  </sheets>
  <definedNames>
    <definedName name="_xlnm._FilterDatabase" localSheetId="0" hidden="1">'декабрь'!$A$14:$G$209</definedName>
    <definedName name="_xlnm.Print_Titles" localSheetId="0">'декабрь'!$14:$15</definedName>
    <definedName name="_xlnm.Print_Area" localSheetId="0">'декабрь'!$A$1:$G$208</definedName>
  </definedNames>
  <calcPr fullCalcOnLoad="1"/>
</workbook>
</file>

<file path=xl/sharedStrings.xml><?xml version="1.0" encoding="utf-8"?>
<sst xmlns="http://schemas.openxmlformats.org/spreadsheetml/2006/main" count="549" uniqueCount="236">
  <si>
    <t>0103</t>
  </si>
  <si>
    <t>0104</t>
  </si>
  <si>
    <t>Другие общегосударственные вопросы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</si>
  <si>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</si>
  <si>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</si>
  <si>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</si>
  <si>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</si>
  <si>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</si>
  <si>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</si>
  <si>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</si>
  <si>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</si>
  <si>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0503</t>
  </si>
  <si>
    <t>Благоустройство</t>
  </si>
  <si>
    <t>Наименование</t>
  </si>
  <si>
    <t/>
  </si>
  <si>
    <t>Культура</t>
  </si>
  <si>
    <t>ВСЕГО</t>
  </si>
  <si>
    <t>ЦСР</t>
  </si>
  <si>
    <t>ВР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</si>
  <si>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</si>
  <si>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</si>
  <si>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</si>
  <si>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</si>
  <si>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</si>
  <si>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</si>
  <si>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0106</t>
  </si>
  <si>
    <t>Дорожное хозяйство (дорожные фонды)</t>
  </si>
  <si>
    <t>0409</t>
  </si>
  <si>
    <t>Резервные фонды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</si>
  <si>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</si>
  <si>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</si>
  <si>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</t>
  </si>
  <si>
    <t>Обеспечение деятельности высшего должностного лица муниципального образования</t>
  </si>
  <si>
    <t>0102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</si>
  <si>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</si>
  <si>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</si>
  <si>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</si>
  <si>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</si>
  <si>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</si>
  <si>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>67 0 00 00000</t>
  </si>
  <si>
    <t>67 1 09 00000</t>
  </si>
  <si>
    <t>67 4 09 00000</t>
  </si>
  <si>
    <t>98 9 00 00000</t>
  </si>
  <si>
    <t>98 9 09 00000</t>
  </si>
  <si>
    <t>Непрограммные расходы органов местного самоуправления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</si>
  <si>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</si>
  <si>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</si>
  <si>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>98 9 09 96110</t>
  </si>
  <si>
    <t xml:space="preserve">Осуществление полномочий поселений по муниципальному жилищному контролю 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</si>
  <si>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</si>
  <si>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</si>
  <si>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98 9 09 96010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</si>
  <si>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</si>
  <si>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</si>
  <si>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</si>
  <si>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</si>
  <si>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Расчеты за услуги по начислению и сбору платы за найм </t>
  </si>
  <si>
    <t>98 9 09 10100</t>
  </si>
  <si>
    <t xml:space="preserve">Расходы на уличное освещение 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</si>
  <si>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</si>
  <si>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</si>
  <si>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</si>
  <si>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</si>
  <si>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64 0 00 00000</t>
  </si>
  <si>
    <t>40 0 00 00000</t>
  </si>
  <si>
    <t>72 0 00 00000</t>
  </si>
  <si>
    <t>5А 0 00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</si>
  <si>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</si>
  <si>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Инвентаризация и паспортизация муниципальных автомобильных дорог местного значения</t>
  </si>
  <si>
    <t>98 9 09 51180</t>
  </si>
  <si>
    <t>0203</t>
  </si>
  <si>
    <t>Мобилизационная и вневойсковая подготовка</t>
  </si>
  <si>
    <t xml:space="preserve">Осуществление части полномочий поселений по формированию, утверждению, исполнению бюджета 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</si>
  <si>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</si>
  <si>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</si>
  <si>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0314</t>
  </si>
  <si>
    <t>Другие вопросы в области национальной безопасности и правоохранительной деятельности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</si>
  <si>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</si>
  <si>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</si>
  <si>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67 9 09 71340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</si>
  <si>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</si>
  <si>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</si>
  <si>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Другие вопросы в области национальной экономики</t>
  </si>
  <si>
    <t>0412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</si>
  <si>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</si>
  <si>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</si>
  <si>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5Г 0 00 00000</t>
  </si>
  <si>
    <t>0310</t>
  </si>
  <si>
    <t>Мероприятия по изготовлению, получению заключения по ПСД, осуществление технадзора по ремонту дорог</t>
  </si>
  <si>
    <t>Обеспечение деятельности представительных органов муниципальных образований</t>
  </si>
  <si>
    <t>67 3 09 00000</t>
  </si>
  <si>
    <t>5N 0 00 00000</t>
  </si>
  <si>
    <t>98 9 09 10350</t>
  </si>
  <si>
    <t>Мероприятия по землеустройству и землепользованию</t>
  </si>
  <si>
    <t>98 9 09 15380</t>
  </si>
  <si>
    <t>Мероприятия по обслуживанию и текущему ремонту газораспределительной сети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</si>
  <si>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</si>
  <si>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200</t>
  </si>
  <si>
    <t>100</t>
  </si>
  <si>
    <t>800</t>
  </si>
  <si>
    <t>300</t>
  </si>
  <si>
    <t>700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</si>
  <si>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</si>
  <si>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</si>
  <si>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</si>
  <si>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</si>
  <si>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</si>
  <si>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</si>
  <si>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</si>
  <si>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Рп ПР</t>
  </si>
  <si>
    <t xml:space="preserve"> 2023 год 
сумма
(тысяч рублей)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</si>
  <si>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</si>
  <si>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</si>
  <si>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</si>
  <si>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Иные закупки товаров, работ и услуг для обеспечения государственных (муниципальных) нужд</t>
  </si>
  <si>
    <t>240</t>
  </si>
  <si>
    <t>Организация сбора и вывоза бытовых отходов и мусора</t>
  </si>
  <si>
    <t>Создание резервов материальных средств для ликвидации чрезвычайных ситуаций</t>
  </si>
  <si>
    <t>Предоставление субсидий бюджетным, автономным учреждениям и иным некоммерческим организациям</t>
  </si>
  <si>
    <t>(Приложение 2)</t>
  </si>
  <si>
    <t xml:space="preserve"> 2024 год 
сумма
(тысяч рублей)</t>
  </si>
  <si>
    <t>Сфера административных правоотношений</t>
  </si>
  <si>
    <t>67 4 09 00150</t>
  </si>
  <si>
    <t>Исполнение функций органов местного самоуправления</t>
  </si>
  <si>
    <t>5Г 4 00 00000</t>
  </si>
  <si>
    <t>5Г 4 01 00000</t>
  </si>
  <si>
    <t>5Г 4 01 13760</t>
  </si>
  <si>
    <t>Муниципальная программа "Обеспечение безопасности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области"</t>
  </si>
  <si>
    <t>Комплексы процессных мероприятий</t>
  </si>
  <si>
    <t>Комплекс процессных мероприятий "Мероприятия по ликвидации чрезвычайных ситуаций"</t>
  </si>
  <si>
    <t>5Г 4 02 00000</t>
  </si>
  <si>
    <t>5Г 4 02 13740</t>
  </si>
  <si>
    <t>Комплекс процессных мероприятий "Мероприятия по обеспечению пожарной безопасности "</t>
  </si>
  <si>
    <t>Организация и осуществление мероприятий по содержанию пожарных водоемов</t>
  </si>
  <si>
    <t>3C 4 00 00000</t>
  </si>
  <si>
    <t>3C 4 01 00000</t>
  </si>
  <si>
    <t>3C 4 01 13800</t>
  </si>
  <si>
    <t>Муниципальная программа "Противодействие экстремизму и профилактика терроризма на территории  Шумское сельское поселение муниципального образования Кировский муниципальный район Ленинградской области"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</si>
  <si>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</si>
  <si>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</t>
  </si>
  <si>
    <t>5А 4 00 00000</t>
  </si>
  <si>
    <t>5А 4 01 00000</t>
  </si>
  <si>
    <t>5А 4  01 S4660</t>
  </si>
  <si>
    <t>5А 4 01 S4660</t>
  </si>
  <si>
    <t>Муниципальная программа "Развитие части территории муниципального образования  Шумское  сельское поселение Кировского муниципального района Ленинградской области, являющейся административным центром"</t>
  </si>
  <si>
    <t>Комплекс процессных мероприятий  "Комплексное развитие территории муниципального образования Шумское сельское поселение Кировского муниципального района Ленинградской области"</t>
  </si>
  <si>
    <t>5N 4 00 00000</t>
  </si>
  <si>
    <t>5N 4 01 00000</t>
  </si>
  <si>
    <t>5N 4 01 S4770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</si>
  <si>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области"</t>
  </si>
  <si>
    <t>64 4 00 00000</t>
  </si>
  <si>
    <t>64 4 01 00000</t>
  </si>
  <si>
    <t>64 4 01 14780</t>
  </si>
  <si>
    <t>64 4 01 14800</t>
  </si>
  <si>
    <t>64 4 02 00000</t>
  </si>
  <si>
    <t>64 4 02 14760</t>
  </si>
  <si>
    <t>64 8 01 S4200</t>
  </si>
  <si>
    <t>Ремонт автомобильных дорог общего пользования местного значения</t>
  </si>
  <si>
    <t>Комплекс процессных мероприятий "Оценка и прогноз состояния дорог и дорожных сооружений в процессе дальнейшей эксплуатации"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</si>
  <si>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</si>
  <si>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"Дорожная сеть"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</si>
  <si>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</si>
  <si>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64 8 00 00000</t>
  </si>
  <si>
    <t>64 8 01 00000</t>
  </si>
  <si>
    <t>4Л 4 00 00000</t>
  </si>
  <si>
    <t>4Л 4 01 00000</t>
  </si>
  <si>
    <t>4Л 4 01 06820</t>
  </si>
  <si>
    <t>Комплекс процессных мероприятий "Обеспечение информационной поддержки малого и среднего предпринимательства"</t>
  </si>
  <si>
    <t xml:space="preserve">Субсидии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 услуг в сфере предпринимательской деятельности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</si>
  <si>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</si>
  <si>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</si>
  <si>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72 4 00 00000</t>
  </si>
  <si>
    <t>72 4 01 14670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</si>
  <si>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 </t>
  </si>
  <si>
    <t>Комплекс процессных мероприятий "Мероприятия по борьбе с борщевиком Сосновского"</t>
  </si>
  <si>
    <t xml:space="preserve">Мероприятия по уничтожению борщевика Сосновского химическими методами </t>
  </si>
  <si>
    <t>7L 0 00 00000</t>
  </si>
  <si>
    <t>7L 4 00 00000</t>
  </si>
  <si>
    <t>7L 4 01 15310</t>
  </si>
  <si>
    <t>7L 4 01 15350</t>
  </si>
  <si>
    <t>7L 4 01 15360</t>
  </si>
  <si>
    <t>Муниципальная программа "Благоустройство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</si>
  <si>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"Организация благоустройства на территории поселения"</t>
  </si>
  <si>
    <t>7L 4  01 00000</t>
  </si>
  <si>
    <t>67 1 09 00150</t>
  </si>
  <si>
    <t>67 3 09 00150</t>
  </si>
  <si>
    <t>40 4 00 00000</t>
  </si>
  <si>
    <t>40 4 01 00000</t>
  </si>
  <si>
    <t>40 4 01 00160</t>
  </si>
  <si>
    <t>40 4 01 S0360</t>
  </si>
  <si>
    <t>Муниципальная программа "Развитие культуры в муниципальном образовании Шумское сельское поселение Кировского муниципального района Ленинградской области"</t>
  </si>
  <si>
    <t>Комплекс процессных мероприятий "Развитие культуры и модернизация учреждений культуры"</t>
  </si>
  <si>
    <t>Обеспечение деятельности (услуги, работы) муниципальных учреждений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</si>
  <si>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Шумское сельское поселение на 2023 год и плановый период 2024 и 2025 годов</t>
  </si>
  <si>
    <t>40 8 01 00000</t>
  </si>
  <si>
    <t xml:space="preserve"> 2025 год 
сумма
(тысяч рублей)</t>
  </si>
  <si>
    <t>40 8 01 S0670</t>
  </si>
  <si>
    <t>40 8 00 00000</t>
  </si>
  <si>
    <t>Мероприятия, направленные на достижение цели федерального проекта "Современный облик сельских территорий"</t>
  </si>
  <si>
    <t>Мероприятия по капитальному ремонту объектов</t>
  </si>
  <si>
    <t xml:space="preserve">от "16" декабря  2022 г. №47 </t>
  </si>
  <si>
    <t>(в редакции решения совета депутатов</t>
  </si>
  <si>
    <t>Приобретение очистных сооружений по адресу: с.Шум, ул.ПМК-17</t>
  </si>
  <si>
    <t>98 9 09 80150</t>
  </si>
  <si>
    <t>Капитальные вложения в объекты государственной (муниципальной) собственности</t>
  </si>
  <si>
    <t xml:space="preserve">Содержание автомобильных дорог местного значения и искусственных сооружений на них </t>
  </si>
  <si>
    <t>98 9 09 14190</t>
  </si>
  <si>
    <t>98 9 09 15010</t>
  </si>
  <si>
    <t>Капитальный ремонт (ремонт) муниципального жилищного фонда</t>
  </si>
  <si>
    <t>Мероприятия в области коммунального хозяйства</t>
  </si>
  <si>
    <t>98 9 09 15500</t>
  </si>
  <si>
    <t>Федеральные проекты, не входящие в состав национальных проектов</t>
  </si>
  <si>
    <t>5А 2 00 00000</t>
  </si>
  <si>
    <t>Федеральный проект "Современный облик сельских территорий"</t>
  </si>
  <si>
    <t>5А 2 01 00000</t>
  </si>
  <si>
    <t>Строительство футбольного поля с искусственным покрытием в с.Шум, в том числе разработка проектно-сметной документации</t>
  </si>
  <si>
    <t>5A 2 01 80190</t>
  </si>
  <si>
    <t>Массовый спорт</t>
  </si>
  <si>
    <t>5А 2 01 80190</t>
  </si>
  <si>
    <t>98 9 09 12510</t>
  </si>
  <si>
    <t>Молодежная политика</t>
  </si>
  <si>
    <t>Организация и проведение мероприятий в области молодежной политики</t>
  </si>
  <si>
    <t>67 1 00 00000</t>
  </si>
  <si>
    <t>67 3 00 00000</t>
  </si>
  <si>
    <t>67 4 00 00000</t>
  </si>
  <si>
    <t>67 9 00 00000</t>
  </si>
  <si>
    <t>Комплекс процессных мероприятий "Улучшение технического состояния муниципальных дорог и увеличение срока службы дорожных покрытий"</t>
  </si>
  <si>
    <t>0707</t>
  </si>
  <si>
    <t>98 9 09 15000</t>
  </si>
  <si>
    <t>Составление смет, проведение экспертиз и осуществление технического надзора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</si>
  <si>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области»</t>
  </si>
  <si>
    <t>Мероприятия в области жилищного хозяйства</t>
  </si>
  <si>
    <t>98 9 09 16270</t>
  </si>
  <si>
    <t>Осуществление первичного воинского учета органами местного самоуправления поселений, муниципальных и городских округов</t>
  </si>
  <si>
    <t>72 4 01 00000</t>
  </si>
  <si>
    <t>от "15" декабря 2023г №45)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</si>
</sst>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  <numFmt numFmtId="189" formatCode="_-* #,##0.0_р_._-;\-* #,##0.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thin">
        <color indexed="8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/>
      <right style="double"/>
      <top style="double"/>
      <bottom/>
    </border>
    <border>
      <left style="thin"/>
      <right style="thin"/>
      <top>
        <color indexed="63"/>
      </top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 style="double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thin"/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33" borderId="0" xfId="0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175" fontId="6" fillId="33" borderId="11" xfId="0" applyNumberFormat="1" applyFont="1" applyFill="1" applyBorder="1" applyAlignment="1">
      <alignment horizontal="right"/>
    </xf>
    <xf numFmtId="175" fontId="5" fillId="33" borderId="12" xfId="0" applyNumberFormat="1" applyFont="1" applyFill="1" applyBorder="1" applyAlignment="1">
      <alignment horizontal="right"/>
    </xf>
    <xf numFmtId="175" fontId="5" fillId="33" borderId="13" xfId="0" applyNumberFormat="1" applyFont="1" applyFill="1" applyBorder="1" applyAlignment="1">
      <alignment horizontal="right"/>
    </xf>
    <xf numFmtId="175" fontId="7" fillId="33" borderId="14" xfId="0" applyNumberFormat="1" applyFont="1" applyFill="1" applyBorder="1" applyAlignment="1">
      <alignment horizontal="right"/>
    </xf>
    <xf numFmtId="175" fontId="4" fillId="33" borderId="15" xfId="0" applyNumberFormat="1" applyFont="1" applyFill="1" applyBorder="1" applyAlignment="1">
      <alignment horizontal="right"/>
    </xf>
    <xf numFmtId="175" fontId="4" fillId="33" borderId="14" xfId="0" applyNumberFormat="1" applyFont="1" applyFill="1" applyBorder="1" applyAlignment="1">
      <alignment horizontal="right"/>
    </xf>
    <xf numFmtId="175" fontId="7" fillId="33" borderId="16" xfId="0" applyNumberFormat="1" applyFont="1" applyFill="1" applyBorder="1" applyAlignment="1">
      <alignment horizontal="right"/>
    </xf>
    <xf numFmtId="175" fontId="6" fillId="33" borderId="17" xfId="0" applyNumberFormat="1" applyFont="1" applyFill="1" applyBorder="1" applyAlignment="1">
      <alignment horizontal="right"/>
    </xf>
    <xf numFmtId="175" fontId="5" fillId="33" borderId="18" xfId="0" applyNumberFormat="1" applyFont="1" applyFill="1" applyBorder="1" applyAlignment="1">
      <alignment horizontal="right"/>
    </xf>
    <xf numFmtId="175" fontId="5" fillId="33" borderId="12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5" fillId="33" borderId="13" xfId="0" applyNumberFormat="1" applyFont="1" applyFill="1" applyBorder="1" applyAlignment="1">
      <alignment horizontal="right"/>
    </xf>
    <xf numFmtId="175" fontId="5" fillId="33" borderId="19" xfId="0" applyNumberFormat="1" applyFont="1" applyFill="1" applyBorder="1" applyAlignment="1">
      <alignment horizontal="right"/>
    </xf>
    <xf numFmtId="175" fontId="5" fillId="33" borderId="20" xfId="0" applyNumberFormat="1" applyFont="1" applyFill="1" applyBorder="1" applyAlignment="1">
      <alignment horizontal="right"/>
    </xf>
    <xf numFmtId="175" fontId="4" fillId="33" borderId="17" xfId="0" applyNumberFormat="1" applyFont="1" applyFill="1" applyBorder="1" applyAlignment="1">
      <alignment horizontal="right"/>
    </xf>
    <xf numFmtId="175" fontId="4" fillId="33" borderId="11" xfId="0" applyNumberFormat="1" applyFont="1" applyFill="1" applyBorder="1" applyAlignment="1">
      <alignment horizontal="right"/>
    </xf>
    <xf numFmtId="175" fontId="4" fillId="33" borderId="16" xfId="0" applyNumberFormat="1" applyFont="1" applyFill="1" applyBorder="1" applyAlignment="1">
      <alignment horizontal="right"/>
    </xf>
    <xf numFmtId="175" fontId="7" fillId="33" borderId="15" xfId="0" applyNumberFormat="1" applyFont="1" applyFill="1" applyBorder="1" applyAlignment="1">
      <alignment horizontal="right"/>
    </xf>
    <xf numFmtId="175" fontId="5" fillId="33" borderId="17" xfId="0" applyNumberFormat="1" applyFont="1" applyFill="1" applyBorder="1" applyAlignment="1">
      <alignment horizontal="right"/>
    </xf>
    <xf numFmtId="175" fontId="5" fillId="33" borderId="11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7" fillId="33" borderId="21" xfId="0" applyNumberFormat="1" applyFont="1" applyFill="1" applyBorder="1" applyAlignment="1">
      <alignment horizontal="right"/>
    </xf>
    <xf numFmtId="175" fontId="7" fillId="33" borderId="22" xfId="0" applyNumberFormat="1" applyFont="1" applyFill="1" applyBorder="1" applyAlignment="1">
      <alignment horizontal="right"/>
    </xf>
    <xf numFmtId="175" fontId="5" fillId="33" borderId="18" xfId="0" applyNumberFormat="1" applyFont="1" applyFill="1" applyBorder="1" applyAlignment="1">
      <alignment horizontal="right"/>
    </xf>
    <xf numFmtId="175" fontId="5" fillId="33" borderId="23" xfId="0" applyNumberFormat="1" applyFont="1" applyFill="1" applyBorder="1" applyAlignment="1">
      <alignment horizontal="right"/>
    </xf>
    <xf numFmtId="175" fontId="5" fillId="33" borderId="24" xfId="0" applyNumberFormat="1" applyFont="1" applyFill="1" applyBorder="1" applyAlignment="1">
      <alignment horizontal="right"/>
    </xf>
    <xf numFmtId="175" fontId="6" fillId="33" borderId="18" xfId="0" applyNumberFormat="1" applyFont="1" applyFill="1" applyBorder="1" applyAlignment="1">
      <alignment horizontal="right"/>
    </xf>
    <xf numFmtId="175" fontId="6" fillId="33" borderId="12" xfId="0" applyNumberFormat="1" applyFont="1" applyFill="1" applyBorder="1" applyAlignment="1">
      <alignment horizontal="right"/>
    </xf>
    <xf numFmtId="175" fontId="5" fillId="33" borderId="17" xfId="0" applyNumberFormat="1" applyFont="1" applyFill="1" applyBorder="1" applyAlignment="1">
      <alignment horizontal="right"/>
    </xf>
    <xf numFmtId="175" fontId="5" fillId="33" borderId="11" xfId="0" applyNumberFormat="1" applyFont="1" applyFill="1" applyBorder="1" applyAlignment="1">
      <alignment horizontal="right"/>
    </xf>
    <xf numFmtId="175" fontId="7" fillId="33" borderId="19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left" wrapText="1"/>
    </xf>
    <xf numFmtId="49" fontId="6" fillId="33" borderId="18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174" fontId="5" fillId="33" borderId="27" xfId="0" applyNumberFormat="1" applyFont="1" applyFill="1" applyBorder="1" applyAlignment="1">
      <alignment horizontal="right"/>
    </xf>
    <xf numFmtId="174" fontId="5" fillId="33" borderId="28" xfId="0" applyNumberFormat="1" applyFont="1" applyFill="1" applyBorder="1" applyAlignment="1">
      <alignment horizontal="right"/>
    </xf>
    <xf numFmtId="0" fontId="7" fillId="33" borderId="29" xfId="0" applyFont="1" applyFill="1" applyBorder="1" applyAlignment="1">
      <alignment horizontal="left" wrapText="1"/>
    </xf>
    <xf numFmtId="0" fontId="7" fillId="33" borderId="30" xfId="0" applyFont="1" applyFill="1" applyBorder="1" applyAlignment="1">
      <alignment horizontal="left" wrapText="1"/>
    </xf>
    <xf numFmtId="0" fontId="7" fillId="33" borderId="31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left" wrapText="1"/>
    </xf>
    <xf numFmtId="0" fontId="5" fillId="33" borderId="18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left" wrapText="1"/>
    </xf>
    <xf numFmtId="0" fontId="7" fillId="33" borderId="35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left" wrapText="1"/>
    </xf>
    <xf numFmtId="0" fontId="5" fillId="33" borderId="37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left" wrapText="1"/>
    </xf>
    <xf numFmtId="0" fontId="6" fillId="33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left" wrapText="1"/>
    </xf>
    <xf numFmtId="0" fontId="7" fillId="33" borderId="17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left" wrapText="1"/>
    </xf>
    <xf numFmtId="0" fontId="7" fillId="33" borderId="40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left" wrapText="1"/>
    </xf>
    <xf numFmtId="0" fontId="7" fillId="33" borderId="34" xfId="0" applyFont="1" applyFill="1" applyBorder="1" applyAlignment="1">
      <alignment horizontal="left" wrapText="1"/>
    </xf>
    <xf numFmtId="0" fontId="5" fillId="33" borderId="36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right"/>
    </xf>
    <xf numFmtId="0" fontId="5" fillId="33" borderId="41" xfId="0" applyFont="1" applyFill="1" applyBorder="1" applyAlignment="1">
      <alignment horizontal="right"/>
    </xf>
    <xf numFmtId="0" fontId="7" fillId="33" borderId="42" xfId="0" applyFont="1" applyFill="1" applyBorder="1" applyAlignment="1">
      <alignment horizontal="left" wrapText="1"/>
    </xf>
    <xf numFmtId="0" fontId="7" fillId="33" borderId="21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right"/>
    </xf>
    <xf numFmtId="0" fontId="7" fillId="33" borderId="41" xfId="0" applyFont="1" applyFill="1" applyBorder="1" applyAlignment="1">
      <alignment horizontal="right"/>
    </xf>
    <xf numFmtId="0" fontId="4" fillId="33" borderId="35" xfId="0" applyFont="1" applyFill="1" applyBorder="1" applyAlignment="1">
      <alignment horizontal="right"/>
    </xf>
    <xf numFmtId="0" fontId="4" fillId="33" borderId="41" xfId="0" applyFont="1" applyFill="1" applyBorder="1" applyAlignment="1">
      <alignment horizontal="right"/>
    </xf>
    <xf numFmtId="0" fontId="5" fillId="33" borderId="37" xfId="0" applyFont="1" applyFill="1" applyBorder="1" applyAlignment="1">
      <alignment horizontal="left" wrapText="1"/>
    </xf>
    <xf numFmtId="0" fontId="6" fillId="33" borderId="43" xfId="0" applyFont="1" applyFill="1" applyBorder="1" applyAlignment="1">
      <alignment horizontal="left" wrapText="1"/>
    </xf>
    <xf numFmtId="0" fontId="6" fillId="33" borderId="37" xfId="0" applyFont="1" applyFill="1" applyBorder="1" applyAlignment="1">
      <alignment horizontal="left" wrapText="1"/>
    </xf>
    <xf numFmtId="0" fontId="5" fillId="33" borderId="44" xfId="0" applyFont="1" applyFill="1" applyBorder="1" applyAlignment="1">
      <alignment horizontal="left" wrapText="1"/>
    </xf>
    <xf numFmtId="0" fontId="6" fillId="33" borderId="45" xfId="0" applyFont="1" applyFill="1" applyBorder="1" applyAlignment="1">
      <alignment horizontal="left" wrapText="1"/>
    </xf>
    <xf numFmtId="0" fontId="4" fillId="33" borderId="46" xfId="0" applyFont="1" applyFill="1" applyBorder="1" applyAlignment="1">
      <alignment horizontal="left" wrapText="1"/>
    </xf>
    <xf numFmtId="0" fontId="4" fillId="33" borderId="47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left" wrapText="1"/>
    </xf>
    <xf numFmtId="0" fontId="6" fillId="33" borderId="39" xfId="0" applyFont="1" applyFill="1" applyBorder="1" applyAlignment="1">
      <alignment horizontal="left" vertical="top" wrapText="1"/>
    </xf>
    <xf numFmtId="0" fontId="7" fillId="33" borderId="49" xfId="0" applyFont="1" applyFill="1" applyBorder="1" applyAlignment="1">
      <alignment horizontal="left" wrapText="1"/>
    </xf>
    <xf numFmtId="0" fontId="5" fillId="33" borderId="35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left" wrapText="1"/>
    </xf>
    <xf numFmtId="175" fontId="4" fillId="33" borderId="35" xfId="0" applyNumberFormat="1" applyFont="1" applyFill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175" fontId="5" fillId="33" borderId="21" xfId="0" applyNumberFormat="1" applyFont="1" applyFill="1" applyBorder="1" applyAlignment="1">
      <alignment horizontal="right"/>
    </xf>
    <xf numFmtId="175" fontId="5" fillId="33" borderId="22" xfId="0" applyNumberFormat="1" applyFont="1" applyFill="1" applyBorder="1" applyAlignment="1">
      <alignment horizontal="right"/>
    </xf>
    <xf numFmtId="0" fontId="6" fillId="33" borderId="51" xfId="0" applyFont="1" applyFill="1" applyBorder="1" applyAlignment="1">
      <alignment horizontal="left" wrapText="1"/>
    </xf>
    <xf numFmtId="0" fontId="6" fillId="33" borderId="29" xfId="0" applyFont="1" applyFill="1" applyBorder="1" applyAlignment="1">
      <alignment horizontal="left" wrapText="1"/>
    </xf>
    <xf numFmtId="175" fontId="7" fillId="33" borderId="15" xfId="0" applyNumberFormat="1" applyFont="1" applyFill="1" applyBorder="1" applyAlignment="1">
      <alignment horizontal="right"/>
    </xf>
    <xf numFmtId="174" fontId="4" fillId="33" borderId="48" xfId="0" applyNumberFormat="1" applyFont="1" applyFill="1" applyBorder="1" applyAlignment="1">
      <alignment horizontal="right"/>
    </xf>
    <xf numFmtId="175" fontId="4" fillId="33" borderId="21" xfId="0" applyNumberFormat="1" applyFont="1" applyFill="1" applyBorder="1" applyAlignment="1">
      <alignment horizontal="right"/>
    </xf>
    <xf numFmtId="0" fontId="6" fillId="33" borderId="52" xfId="0" applyFont="1" applyFill="1" applyBorder="1" applyAlignment="1">
      <alignment horizontal="left" wrapText="1"/>
    </xf>
    <xf numFmtId="0" fontId="5" fillId="33" borderId="53" xfId="0" applyFont="1" applyFill="1" applyBorder="1" applyAlignment="1">
      <alignment horizontal="left" wrapText="1"/>
    </xf>
    <xf numFmtId="0" fontId="5" fillId="33" borderId="29" xfId="0" applyFont="1" applyFill="1" applyBorder="1" applyAlignment="1">
      <alignment horizontal="left" wrapText="1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174" fontId="5" fillId="33" borderId="17" xfId="0" applyNumberFormat="1" applyFont="1" applyFill="1" applyBorder="1" applyAlignment="1">
      <alignment horizontal="right"/>
    </xf>
    <xf numFmtId="174" fontId="4" fillId="33" borderId="17" xfId="0" applyNumberFormat="1" applyFont="1" applyFill="1" applyBorder="1" applyAlignment="1">
      <alignment horizontal="right"/>
    </xf>
    <xf numFmtId="0" fontId="6" fillId="33" borderId="16" xfId="0" applyFont="1" applyFill="1" applyBorder="1" applyAlignment="1">
      <alignment horizontal="center"/>
    </xf>
    <xf numFmtId="174" fontId="6" fillId="33" borderId="17" xfId="0" applyNumberFormat="1" applyFont="1" applyFill="1" applyBorder="1" applyAlignment="1">
      <alignment horizontal="right"/>
    </xf>
    <xf numFmtId="175" fontId="5" fillId="33" borderId="35" xfId="0" applyNumberFormat="1" applyFont="1" applyFill="1" applyBorder="1" applyAlignment="1">
      <alignment horizontal="right"/>
    </xf>
    <xf numFmtId="175" fontId="5" fillId="33" borderId="41" xfId="0" applyNumberFormat="1" applyFont="1" applyFill="1" applyBorder="1" applyAlignment="1">
      <alignment horizontal="right"/>
    </xf>
    <xf numFmtId="0" fontId="5" fillId="33" borderId="19" xfId="0" applyFont="1" applyFill="1" applyBorder="1" applyAlignment="1">
      <alignment horizontal="center"/>
    </xf>
    <xf numFmtId="175" fontId="5" fillId="33" borderId="19" xfId="0" applyNumberFormat="1" applyFont="1" applyFill="1" applyBorder="1" applyAlignment="1">
      <alignment horizontal="right"/>
    </xf>
    <xf numFmtId="175" fontId="5" fillId="33" borderId="20" xfId="0" applyNumberFormat="1" applyFont="1" applyFill="1" applyBorder="1" applyAlignment="1">
      <alignment horizontal="right"/>
    </xf>
    <xf numFmtId="0" fontId="7" fillId="33" borderId="54" xfId="0" applyFont="1" applyFill="1" applyBorder="1" applyAlignment="1">
      <alignment horizontal="left" wrapText="1"/>
    </xf>
    <xf numFmtId="0" fontId="9" fillId="33" borderId="55" xfId="0" applyFont="1" applyFill="1" applyBorder="1" applyAlignment="1">
      <alignment horizontal="center" vertical="center" wrapText="1"/>
    </xf>
    <xf numFmtId="0" fontId="10" fillId="33" borderId="56" xfId="0" applyFont="1" applyFill="1" applyBorder="1" applyAlignment="1">
      <alignment horizontal="center" vertical="center" wrapText="1"/>
    </xf>
    <xf numFmtId="0" fontId="11" fillId="33" borderId="57" xfId="0" applyFont="1" applyFill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" vertical="center" wrapText="1"/>
    </xf>
    <xf numFmtId="0" fontId="12" fillId="33" borderId="59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left" wrapText="1"/>
    </xf>
    <xf numFmtId="49" fontId="7" fillId="33" borderId="60" xfId="0" applyNumberFormat="1" applyFont="1" applyFill="1" applyBorder="1" applyAlignment="1">
      <alignment horizontal="left" wrapText="1"/>
    </xf>
    <xf numFmtId="0" fontId="4" fillId="33" borderId="61" xfId="0" applyFont="1" applyFill="1" applyBorder="1" applyAlignment="1">
      <alignment horizontal="left" wrapText="1"/>
    </xf>
    <xf numFmtId="0" fontId="7" fillId="33" borderId="34" xfId="0" applyFont="1" applyFill="1" applyBorder="1" applyAlignment="1">
      <alignment horizontal="left" wrapText="1"/>
    </xf>
    <xf numFmtId="0" fontId="6" fillId="33" borderId="19" xfId="0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35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174" fontId="5" fillId="33" borderId="62" xfId="0" applyNumberFormat="1" applyFont="1" applyFill="1" applyBorder="1" applyAlignment="1">
      <alignment horizontal="right"/>
    </xf>
    <xf numFmtId="0" fontId="4" fillId="33" borderId="63" xfId="0" applyFont="1" applyFill="1" applyBorder="1" applyAlignment="1">
      <alignment horizontal="left" wrapText="1"/>
    </xf>
    <xf numFmtId="174" fontId="4" fillId="33" borderId="15" xfId="0" applyNumberFormat="1" applyFont="1" applyFill="1" applyBorder="1" applyAlignment="1">
      <alignment horizontal="right"/>
    </xf>
    <xf numFmtId="0" fontId="6" fillId="33" borderId="63" xfId="0" applyFont="1" applyFill="1" applyBorder="1" applyAlignment="1">
      <alignment horizontal="left" wrapText="1"/>
    </xf>
    <xf numFmtId="0" fontId="6" fillId="33" borderId="19" xfId="0" applyFont="1" applyFill="1" applyBorder="1" applyAlignment="1">
      <alignment horizontal="right"/>
    </xf>
    <xf numFmtId="175" fontId="6" fillId="33" borderId="19" xfId="0" applyNumberFormat="1" applyFont="1" applyFill="1" applyBorder="1" applyAlignment="1">
      <alignment horizontal="right"/>
    </xf>
    <xf numFmtId="175" fontId="6" fillId="33" borderId="20" xfId="0" applyNumberFormat="1" applyFont="1" applyFill="1" applyBorder="1" applyAlignment="1">
      <alignment horizontal="right"/>
    </xf>
    <xf numFmtId="175" fontId="6" fillId="33" borderId="64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65" xfId="0" applyFont="1" applyFill="1" applyBorder="1" applyAlignment="1">
      <alignment horizontal="left" wrapText="1"/>
    </xf>
    <xf numFmtId="0" fontId="5" fillId="33" borderId="61" xfId="0" applyFont="1" applyFill="1" applyBorder="1" applyAlignment="1">
      <alignment horizontal="left" wrapText="1"/>
    </xf>
    <xf numFmtId="0" fontId="6" fillId="33" borderId="35" xfId="0" applyFont="1" applyFill="1" applyBorder="1" applyAlignment="1">
      <alignment horizontal="center"/>
    </xf>
    <xf numFmtId="49" fontId="5" fillId="33" borderId="35" xfId="0" applyNumberFormat="1" applyFont="1" applyFill="1" applyBorder="1" applyAlignment="1">
      <alignment horizontal="center"/>
    </xf>
    <xf numFmtId="175" fontId="5" fillId="33" borderId="35" xfId="0" applyNumberFormat="1" applyFont="1" applyFill="1" applyBorder="1" applyAlignment="1">
      <alignment horizontal="right"/>
    </xf>
    <xf numFmtId="0" fontId="5" fillId="33" borderId="66" xfId="0" applyFont="1" applyFill="1" applyBorder="1" applyAlignment="1">
      <alignment horizontal="left" wrapText="1"/>
    </xf>
    <xf numFmtId="175" fontId="7" fillId="33" borderId="14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8"/>
  <sheetViews>
    <sheetView showGridLines="0" tabSelected="1" view="pageBreakPreview" zoomScale="75" zoomScaleSheetLayoutView="75" zoomScalePageLayoutView="0" workbookViewId="0" topLeftCell="A1">
      <selection activeCell="A11" sqref="A11"/>
    </sheetView>
  </sheetViews>
  <sheetFormatPr defaultColWidth="8.875" defaultRowHeight="12.75"/>
  <cols>
    <col min="1" max="1" width="81.875" style="1" customWidth="1"/>
    <col min="2" max="2" width="19.00390625" style="1" customWidth="1"/>
    <col min="3" max="3" width="9.375" style="1" customWidth="1"/>
    <col min="4" max="4" width="11.75390625" style="1" customWidth="1"/>
    <col min="5" max="5" width="17.125" style="1" customWidth="1"/>
    <col min="6" max="6" width="15.375" style="1" customWidth="1"/>
    <col min="7" max="7" width="21.125" style="1" customWidth="1"/>
    <col min="8" max="8" width="9.125" style="1" customWidth="1"/>
    <col min="9" max="16384" width="8.875" style="1" customWidth="1"/>
  </cols>
  <sheetData>
    <row r="1" spans="1:7" ht="15.75" customHeight="1">
      <c r="A1" s="168" t="s">
        <v>21</v>
      </c>
      <c r="B1" s="168"/>
      <c r="C1" s="168"/>
      <c r="D1" s="168"/>
      <c r="E1" s="168"/>
      <c r="F1" s="168"/>
      <c r="G1" s="168"/>
    </row>
    <row r="2" spans="1:7" ht="15.75">
      <c r="A2" s="167" t="s">
        <v>34</v>
      </c>
      <c r="B2" s="167"/>
      <c r="C2" s="167"/>
      <c r="D2" s="167"/>
      <c r="E2" s="167"/>
      <c r="F2" s="167"/>
      <c r="G2" s="167"/>
    </row>
    <row r="3" spans="1:7" ht="15.75">
      <c r="A3" s="158"/>
      <c r="B3" s="167" t="s">
        <v>35</v>
      </c>
      <c r="C3" s="167"/>
      <c r="D3" s="167"/>
      <c r="E3" s="167"/>
      <c r="F3" s="167"/>
      <c r="G3" s="167"/>
    </row>
    <row r="4" spans="1:7" ht="15.75">
      <c r="A4" s="167" t="s">
        <v>36</v>
      </c>
      <c r="B4" s="167"/>
      <c r="C4" s="167"/>
      <c r="D4" s="167"/>
      <c r="E4" s="167"/>
      <c r="F4" s="167"/>
      <c r="G4" s="167"/>
    </row>
    <row r="5" spans="1:7" ht="15.75">
      <c r="A5" s="167" t="s">
        <v>38</v>
      </c>
      <c r="B5" s="167"/>
      <c r="C5" s="167"/>
      <c r="D5" s="167"/>
      <c r="E5" s="167"/>
      <c r="F5" s="167"/>
      <c r="G5" s="167"/>
    </row>
    <row r="6" spans="1:7" ht="15.75">
      <c r="A6" s="158"/>
      <c r="B6" s="167" t="s">
        <v>37</v>
      </c>
      <c r="C6" s="167"/>
      <c r="D6" s="167"/>
      <c r="E6" s="167"/>
      <c r="F6" s="167"/>
      <c r="G6" s="167"/>
    </row>
    <row r="7" spans="1:7" ht="15.75">
      <c r="A7" s="168" t="s">
        <v>200</v>
      </c>
      <c r="B7" s="168"/>
      <c r="C7" s="168"/>
      <c r="D7" s="168"/>
      <c r="E7" s="168"/>
      <c r="F7" s="168"/>
      <c r="G7" s="168"/>
    </row>
    <row r="8" spans="1:7" ht="15.75">
      <c r="A8" s="167" t="s">
        <v>119</v>
      </c>
      <c r="B8" s="167"/>
      <c r="C8" s="167"/>
      <c r="D8" s="167"/>
      <c r="E8" s="167"/>
      <c r="F8" s="167"/>
      <c r="G8" s="167"/>
    </row>
    <row r="9" spans="1:7" ht="15.75">
      <c r="A9" s="158"/>
      <c r="B9" s="158"/>
      <c r="C9" s="158"/>
      <c r="D9" s="167" t="s">
        <v>201</v>
      </c>
      <c r="E9" s="167"/>
      <c r="F9" s="167"/>
      <c r="G9" s="167"/>
    </row>
    <row r="10" spans="1:7" ht="15.75">
      <c r="A10" s="158"/>
      <c r="B10" s="158"/>
      <c r="C10" s="158"/>
      <c r="D10" s="158"/>
      <c r="E10" s="158"/>
      <c r="F10" s="167" t="s">
        <v>235</v>
      </c>
      <c r="G10" s="167"/>
    </row>
    <row r="11" spans="1:7" ht="15.75">
      <c r="A11" s="158"/>
      <c r="B11" s="158"/>
      <c r="C11" s="158"/>
      <c r="D11" s="158"/>
      <c r="E11" s="158"/>
      <c r="F11" s="158"/>
      <c r="G11" s="158"/>
    </row>
    <row r="12" spans="1:7" ht="81" customHeight="1">
      <c r="A12" s="169" t="s">
        <v>193</v>
      </c>
      <c r="B12" s="170"/>
      <c r="C12" s="170"/>
      <c r="D12" s="170"/>
      <c r="E12" s="170"/>
      <c r="F12" s="170"/>
      <c r="G12" s="170"/>
    </row>
    <row r="13" ht="13.5" customHeight="1" thickBot="1"/>
    <row r="14" spans="1:7" ht="43.5" customHeight="1" thickTop="1">
      <c r="A14" s="136" t="s">
        <v>13</v>
      </c>
      <c r="B14" s="137" t="s">
        <v>17</v>
      </c>
      <c r="C14" s="137" t="s">
        <v>18</v>
      </c>
      <c r="D14" s="137" t="s">
        <v>109</v>
      </c>
      <c r="E14" s="138" t="s">
        <v>110</v>
      </c>
      <c r="F14" s="138" t="s">
        <v>120</v>
      </c>
      <c r="G14" s="138" t="s">
        <v>195</v>
      </c>
    </row>
    <row r="15" spans="1:7" ht="17.25" customHeight="1" thickBot="1">
      <c r="A15" s="139">
        <v>1</v>
      </c>
      <c r="B15" s="140">
        <v>2</v>
      </c>
      <c r="C15" s="140">
        <v>3</v>
      </c>
      <c r="D15" s="140">
        <v>4</v>
      </c>
      <c r="E15" s="140">
        <v>5</v>
      </c>
      <c r="F15" s="140">
        <v>6</v>
      </c>
      <c r="G15" s="140">
        <v>7</v>
      </c>
    </row>
    <row r="16" spans="1:7" ht="17.25" customHeight="1" thickBot="1" thickTop="1">
      <c r="A16" s="103" t="s">
        <v>16</v>
      </c>
      <c r="B16" s="104"/>
      <c r="C16" s="104"/>
      <c r="D16" s="105"/>
      <c r="E16" s="119">
        <f>E136+E122+E116+E89+E84+E71-E84+E64+E56+E45+E39+E23+E17+E162+E181</f>
        <v>60251.40000000001</v>
      </c>
      <c r="F16" s="119">
        <f>F136+F122+F116+F89+F84+F71-F84+F64+F56+F45+F39+F23+F17</f>
        <v>43153.100000000006</v>
      </c>
      <c r="G16" s="119">
        <f>G136+G122+G116+G89+G84+G71-G84+G64+G56+G45+G39+G23+G17</f>
        <v>52332.899999999994</v>
      </c>
    </row>
    <row r="17" spans="1:7" ht="69.75" customHeight="1">
      <c r="A17" s="45" t="s">
        <v>137</v>
      </c>
      <c r="B17" s="46" t="s">
        <v>74</v>
      </c>
      <c r="C17" s="47"/>
      <c r="D17" s="47"/>
      <c r="E17" s="7">
        <f aca="true" t="shared" si="0" ref="E17:G21">E18</f>
        <v>0</v>
      </c>
      <c r="F17" s="7">
        <f t="shared" si="0"/>
        <v>5</v>
      </c>
      <c r="G17" s="7">
        <f t="shared" si="0"/>
        <v>5</v>
      </c>
    </row>
    <row r="18" spans="1:7" ht="22.5" customHeight="1">
      <c r="A18" s="43" t="s">
        <v>128</v>
      </c>
      <c r="B18" s="48" t="s">
        <v>134</v>
      </c>
      <c r="C18" s="46"/>
      <c r="D18" s="46"/>
      <c r="E18" s="19">
        <f>E19</f>
        <v>0</v>
      </c>
      <c r="F18" s="19">
        <f t="shared" si="0"/>
        <v>5</v>
      </c>
      <c r="G18" s="19">
        <f t="shared" si="0"/>
        <v>5</v>
      </c>
    </row>
    <row r="19" spans="1:7" ht="42.75" customHeight="1">
      <c r="A19" s="49" t="s">
        <v>138</v>
      </c>
      <c r="B19" s="48" t="s">
        <v>135</v>
      </c>
      <c r="C19" s="48"/>
      <c r="D19" s="48"/>
      <c r="E19" s="9">
        <f>E20</f>
        <v>0</v>
      </c>
      <c r="F19" s="9">
        <f>F20</f>
        <v>5</v>
      </c>
      <c r="G19" s="9">
        <f>G20</f>
        <v>5</v>
      </c>
    </row>
    <row r="20" spans="1:7" ht="67.5" customHeight="1">
      <c r="A20" s="106" t="s">
        <v>139</v>
      </c>
      <c r="B20" s="50" t="s">
        <v>136</v>
      </c>
      <c r="C20" s="50"/>
      <c r="D20" s="50"/>
      <c r="E20" s="10">
        <f t="shared" si="0"/>
        <v>0</v>
      </c>
      <c r="F20" s="10">
        <f t="shared" si="0"/>
        <v>5</v>
      </c>
      <c r="G20" s="3">
        <f>G21</f>
        <v>5</v>
      </c>
    </row>
    <row r="21" spans="1:7" ht="30.75" customHeight="1">
      <c r="A21" s="51" t="s">
        <v>108</v>
      </c>
      <c r="B21" s="52" t="s">
        <v>136</v>
      </c>
      <c r="C21" s="52" t="s">
        <v>97</v>
      </c>
      <c r="D21" s="52"/>
      <c r="E21" s="11">
        <f t="shared" si="0"/>
        <v>0</v>
      </c>
      <c r="F21" s="11">
        <f t="shared" si="0"/>
        <v>5</v>
      </c>
      <c r="G21" s="12">
        <f>G22</f>
        <v>5</v>
      </c>
    </row>
    <row r="22" spans="1:7" ht="30.75" customHeight="1">
      <c r="A22" s="53" t="s">
        <v>76</v>
      </c>
      <c r="B22" s="54" t="s">
        <v>136</v>
      </c>
      <c r="C22" s="54" t="s">
        <v>97</v>
      </c>
      <c r="D22" s="54" t="s">
        <v>75</v>
      </c>
      <c r="E22" s="13">
        <f>5-5</f>
        <v>0</v>
      </c>
      <c r="F22" s="13">
        <v>5</v>
      </c>
      <c r="G22" s="14">
        <v>5</v>
      </c>
    </row>
    <row r="23" spans="1:7" ht="48.75" customHeight="1">
      <c r="A23" s="108" t="s">
        <v>190</v>
      </c>
      <c r="B23" s="47" t="s">
        <v>64</v>
      </c>
      <c r="C23" s="47" t="s">
        <v>14</v>
      </c>
      <c r="D23" s="47"/>
      <c r="E23" s="7">
        <f>E24+E35</f>
        <v>24762.9</v>
      </c>
      <c r="F23" s="7">
        <f>F24+F35</f>
        <v>25779</v>
      </c>
      <c r="G23" s="7">
        <f>G24+G35</f>
        <v>36143.7</v>
      </c>
    </row>
    <row r="24" spans="1:7" ht="16.5" customHeight="1">
      <c r="A24" s="43" t="s">
        <v>128</v>
      </c>
      <c r="B24" s="71" t="s">
        <v>186</v>
      </c>
      <c r="C24" s="71"/>
      <c r="D24" s="71"/>
      <c r="E24" s="118">
        <f>E25</f>
        <v>6055.1</v>
      </c>
      <c r="F24" s="118">
        <f>F25</f>
        <v>8925.099999999999</v>
      </c>
      <c r="G24" s="118">
        <f>G25</f>
        <v>9186.3</v>
      </c>
    </row>
    <row r="25" spans="1:7" ht="37.5" customHeight="1">
      <c r="A25" s="44" t="s">
        <v>191</v>
      </c>
      <c r="B25" s="56" t="s">
        <v>187</v>
      </c>
      <c r="C25" s="57"/>
      <c r="D25" s="58"/>
      <c r="E25" s="33">
        <f>E26+E31</f>
        <v>6055.1</v>
      </c>
      <c r="F25" s="33">
        <f>F26+F31</f>
        <v>8925.099999999999</v>
      </c>
      <c r="G25" s="33">
        <f>G26+G31</f>
        <v>9186.3</v>
      </c>
    </row>
    <row r="26" spans="1:7" ht="32.25" customHeight="1">
      <c r="A26" s="121" t="s">
        <v>192</v>
      </c>
      <c r="B26" s="50" t="s">
        <v>188</v>
      </c>
      <c r="C26" s="50"/>
      <c r="D26" s="50"/>
      <c r="E26" s="10">
        <f>E27+E29</f>
        <v>2977.1</v>
      </c>
      <c r="F26" s="10">
        <f>F27+F29</f>
        <v>6346.299999999999</v>
      </c>
      <c r="G26" s="10">
        <f>G27+G29</f>
        <v>6607.5</v>
      </c>
    </row>
    <row r="27" spans="1:7" ht="60">
      <c r="A27" s="60" t="s">
        <v>104</v>
      </c>
      <c r="B27" s="52" t="s">
        <v>188</v>
      </c>
      <c r="C27" s="52" t="s">
        <v>98</v>
      </c>
      <c r="D27" s="52"/>
      <c r="E27" s="11">
        <f>E28</f>
        <v>2800</v>
      </c>
      <c r="F27" s="11">
        <f>F28</f>
        <v>5480.9</v>
      </c>
      <c r="G27" s="12">
        <f>G28</f>
        <v>5706.2</v>
      </c>
    </row>
    <row r="28" spans="1:7" ht="26.25" customHeight="1">
      <c r="A28" s="53" t="s">
        <v>15</v>
      </c>
      <c r="B28" s="54" t="s">
        <v>188</v>
      </c>
      <c r="C28" s="54" t="s">
        <v>98</v>
      </c>
      <c r="D28" s="54" t="s">
        <v>7</v>
      </c>
      <c r="E28" s="13">
        <v>2800</v>
      </c>
      <c r="F28" s="13">
        <v>5480.9</v>
      </c>
      <c r="G28" s="14">
        <v>5706.2</v>
      </c>
    </row>
    <row r="29" spans="1:7" ht="30">
      <c r="A29" s="51" t="s">
        <v>108</v>
      </c>
      <c r="B29" s="61" t="s">
        <v>188</v>
      </c>
      <c r="C29" s="61" t="s">
        <v>97</v>
      </c>
      <c r="D29" s="61"/>
      <c r="E29" s="15">
        <f>E30</f>
        <v>177.10000000000002</v>
      </c>
      <c r="F29" s="15">
        <f>F30</f>
        <v>865.4</v>
      </c>
      <c r="G29" s="16">
        <f>G30</f>
        <v>901.3</v>
      </c>
    </row>
    <row r="30" spans="1:7" ht="22.5" customHeight="1">
      <c r="A30" s="53" t="s">
        <v>15</v>
      </c>
      <c r="B30" s="54" t="s">
        <v>188</v>
      </c>
      <c r="C30" s="54" t="s">
        <v>97</v>
      </c>
      <c r="D30" s="54" t="s">
        <v>7</v>
      </c>
      <c r="E30" s="13">
        <f>211.8-34.7</f>
        <v>177.10000000000002</v>
      </c>
      <c r="F30" s="13">
        <v>865.4</v>
      </c>
      <c r="G30" s="14">
        <v>901.3</v>
      </c>
    </row>
    <row r="31" spans="1:7" ht="75" customHeight="1">
      <c r="A31" s="59" t="s">
        <v>111</v>
      </c>
      <c r="B31" s="50" t="s">
        <v>189</v>
      </c>
      <c r="C31" s="50"/>
      <c r="D31" s="50"/>
      <c r="E31" s="10">
        <f aca="true" t="shared" si="1" ref="E31:G32">E32</f>
        <v>3078</v>
      </c>
      <c r="F31" s="10">
        <f t="shared" si="1"/>
        <v>2578.8</v>
      </c>
      <c r="G31" s="3">
        <f t="shared" si="1"/>
        <v>2578.8</v>
      </c>
    </row>
    <row r="32" spans="1:7" ht="59.25" customHeight="1">
      <c r="A32" s="60" t="s">
        <v>104</v>
      </c>
      <c r="B32" s="52" t="s">
        <v>189</v>
      </c>
      <c r="C32" s="52" t="s">
        <v>98</v>
      </c>
      <c r="D32" s="52"/>
      <c r="E32" s="11">
        <f t="shared" si="1"/>
        <v>3078</v>
      </c>
      <c r="F32" s="11">
        <f t="shared" si="1"/>
        <v>2578.8</v>
      </c>
      <c r="G32" s="12">
        <f t="shared" si="1"/>
        <v>2578.8</v>
      </c>
    </row>
    <row r="33" spans="1:7" ht="22.5" customHeight="1">
      <c r="A33" s="53" t="s">
        <v>15</v>
      </c>
      <c r="B33" s="54" t="s">
        <v>189</v>
      </c>
      <c r="C33" s="54" t="s">
        <v>98</v>
      </c>
      <c r="D33" s="54" t="s">
        <v>7</v>
      </c>
      <c r="E33" s="13">
        <f>2578.8+240.8+129.2+129.2</f>
        <v>3078</v>
      </c>
      <c r="F33" s="13">
        <v>2578.8</v>
      </c>
      <c r="G33" s="14">
        <v>2578.8</v>
      </c>
    </row>
    <row r="34" spans="1:7" ht="22.5" customHeight="1">
      <c r="A34" s="141" t="s">
        <v>159</v>
      </c>
      <c r="B34" s="73" t="s">
        <v>197</v>
      </c>
      <c r="C34" s="113"/>
      <c r="D34" s="113"/>
      <c r="E34" s="120">
        <f>E35</f>
        <v>18707.800000000003</v>
      </c>
      <c r="F34" s="120">
        <f>F35</f>
        <v>16853.9</v>
      </c>
      <c r="G34" s="120">
        <f>G35</f>
        <v>26957.4</v>
      </c>
    </row>
    <row r="35" spans="1:7" ht="30.75" customHeight="1">
      <c r="A35" s="142" t="s">
        <v>198</v>
      </c>
      <c r="B35" s="71" t="s">
        <v>194</v>
      </c>
      <c r="C35" s="71"/>
      <c r="D35" s="71"/>
      <c r="E35" s="118">
        <f>E37</f>
        <v>18707.800000000003</v>
      </c>
      <c r="F35" s="118">
        <f>F37</f>
        <v>16853.9</v>
      </c>
      <c r="G35" s="166">
        <f>G37</f>
        <v>26957.4</v>
      </c>
    </row>
    <row r="36" spans="1:7" ht="30.75" customHeight="1">
      <c r="A36" s="59" t="s">
        <v>199</v>
      </c>
      <c r="B36" s="50" t="s">
        <v>196</v>
      </c>
      <c r="C36" s="50"/>
      <c r="D36" s="50"/>
      <c r="E36" s="10">
        <f aca="true" t="shared" si="2" ref="E36:G37">E37</f>
        <v>18707.800000000003</v>
      </c>
      <c r="F36" s="10">
        <f t="shared" si="2"/>
        <v>16853.9</v>
      </c>
      <c r="G36" s="10">
        <f t="shared" si="2"/>
        <v>26957.4</v>
      </c>
    </row>
    <row r="37" spans="1:7" ht="33" customHeight="1">
      <c r="A37" s="34" t="s">
        <v>108</v>
      </c>
      <c r="B37" s="52" t="s">
        <v>196</v>
      </c>
      <c r="C37" s="52">
        <v>200</v>
      </c>
      <c r="D37" s="52"/>
      <c r="E37" s="11">
        <f t="shared" si="2"/>
        <v>18707.800000000003</v>
      </c>
      <c r="F37" s="11">
        <f t="shared" si="2"/>
        <v>16853.9</v>
      </c>
      <c r="G37" s="12">
        <f t="shared" si="2"/>
        <v>26957.4</v>
      </c>
    </row>
    <row r="38" spans="1:7" ht="22.5" customHeight="1">
      <c r="A38" s="53" t="s">
        <v>15</v>
      </c>
      <c r="B38" s="54" t="s">
        <v>196</v>
      </c>
      <c r="C38" s="54">
        <v>200</v>
      </c>
      <c r="D38" s="159" t="s">
        <v>7</v>
      </c>
      <c r="E38" s="13">
        <f>16853.9+1853.9</f>
        <v>18707.800000000003</v>
      </c>
      <c r="F38" s="13">
        <v>16853.9</v>
      </c>
      <c r="G38" s="14">
        <v>26957.4</v>
      </c>
    </row>
    <row r="39" spans="1:7" ht="78.75" customHeight="1">
      <c r="A39" s="43" t="s">
        <v>80</v>
      </c>
      <c r="B39" s="47" t="s">
        <v>81</v>
      </c>
      <c r="C39" s="63" t="s">
        <v>14</v>
      </c>
      <c r="D39" s="47"/>
      <c r="E39" s="17">
        <f aca="true" t="shared" si="3" ref="E39:G43">E40</f>
        <v>3</v>
      </c>
      <c r="F39" s="17">
        <f t="shared" si="3"/>
        <v>3</v>
      </c>
      <c r="G39" s="17">
        <f t="shared" si="3"/>
        <v>3</v>
      </c>
    </row>
    <row r="40" spans="1:7" ht="24.75" customHeight="1">
      <c r="A40" s="43" t="s">
        <v>128</v>
      </c>
      <c r="B40" s="47" t="s">
        <v>164</v>
      </c>
      <c r="C40" s="63" t="s">
        <v>14</v>
      </c>
      <c r="D40" s="47"/>
      <c r="E40" s="17">
        <f t="shared" si="3"/>
        <v>3</v>
      </c>
      <c r="F40" s="17">
        <f t="shared" si="3"/>
        <v>3</v>
      </c>
      <c r="G40" s="17">
        <f t="shared" si="3"/>
        <v>3</v>
      </c>
    </row>
    <row r="41" spans="1:7" ht="36.75" customHeight="1">
      <c r="A41" s="43" t="s">
        <v>167</v>
      </c>
      <c r="B41" s="48" t="s">
        <v>165</v>
      </c>
      <c r="C41" s="63"/>
      <c r="D41" s="46"/>
      <c r="E41" s="17">
        <f t="shared" si="3"/>
        <v>3</v>
      </c>
      <c r="F41" s="17">
        <f t="shared" si="3"/>
        <v>3</v>
      </c>
      <c r="G41" s="17">
        <f t="shared" si="3"/>
        <v>3</v>
      </c>
    </row>
    <row r="42" spans="1:7" ht="74.25" customHeight="1">
      <c r="A42" s="106" t="s">
        <v>168</v>
      </c>
      <c r="B42" s="50" t="s">
        <v>166</v>
      </c>
      <c r="C42" s="50"/>
      <c r="D42" s="50"/>
      <c r="E42" s="10">
        <f t="shared" si="3"/>
        <v>3</v>
      </c>
      <c r="F42" s="10">
        <f t="shared" si="3"/>
        <v>3</v>
      </c>
      <c r="G42" s="10">
        <f t="shared" si="3"/>
        <v>3</v>
      </c>
    </row>
    <row r="43" spans="1:7" ht="32.25" customHeight="1">
      <c r="A43" s="62" t="s">
        <v>118</v>
      </c>
      <c r="B43" s="65" t="s">
        <v>166</v>
      </c>
      <c r="C43" s="52">
        <v>600</v>
      </c>
      <c r="D43" s="66"/>
      <c r="E43" s="11">
        <f t="shared" si="3"/>
        <v>3</v>
      </c>
      <c r="F43" s="11">
        <f t="shared" si="3"/>
        <v>3</v>
      </c>
      <c r="G43" s="12">
        <f t="shared" si="3"/>
        <v>3</v>
      </c>
    </row>
    <row r="44" spans="1:7" ht="22.5" customHeight="1">
      <c r="A44" s="53" t="s">
        <v>82</v>
      </c>
      <c r="B44" s="67" t="s">
        <v>166</v>
      </c>
      <c r="C44" s="54">
        <v>600</v>
      </c>
      <c r="D44" s="68" t="s">
        <v>83</v>
      </c>
      <c r="E44" s="13">
        <v>3</v>
      </c>
      <c r="F44" s="13">
        <v>3</v>
      </c>
      <c r="G44" s="14">
        <v>3</v>
      </c>
    </row>
    <row r="45" spans="1:7" ht="66.75" customHeight="1">
      <c r="A45" s="43" t="s">
        <v>144</v>
      </c>
      <c r="B45" s="47" t="s">
        <v>66</v>
      </c>
      <c r="C45" s="63"/>
      <c r="D45" s="47"/>
      <c r="E45" s="127">
        <f>E52+E46</f>
        <v>3897.43</v>
      </c>
      <c r="F45" s="17">
        <f>F52+F46</f>
        <v>0</v>
      </c>
      <c r="G45" s="17">
        <f>G52+G46</f>
        <v>0</v>
      </c>
    </row>
    <row r="46" spans="1:7" ht="36" customHeight="1">
      <c r="A46" s="43" t="s">
        <v>211</v>
      </c>
      <c r="B46" s="47" t="s">
        <v>212</v>
      </c>
      <c r="C46" s="63"/>
      <c r="D46" s="46"/>
      <c r="E46" s="127">
        <f aca="true" t="shared" si="4" ref="E46:G49">E47</f>
        <v>2717.24</v>
      </c>
      <c r="F46" s="17">
        <f t="shared" si="4"/>
        <v>0</v>
      </c>
      <c r="G46" s="17">
        <f t="shared" si="4"/>
        <v>0</v>
      </c>
    </row>
    <row r="47" spans="1:7" ht="27" customHeight="1">
      <c r="A47" s="43" t="s">
        <v>213</v>
      </c>
      <c r="B47" s="47" t="s">
        <v>214</v>
      </c>
      <c r="C47" s="63"/>
      <c r="D47" s="46"/>
      <c r="E47" s="127">
        <f t="shared" si="4"/>
        <v>2717.24</v>
      </c>
      <c r="F47" s="17">
        <f t="shared" si="4"/>
        <v>0</v>
      </c>
      <c r="G47" s="17">
        <f t="shared" si="4"/>
        <v>0</v>
      </c>
    </row>
    <row r="48" spans="1:7" ht="38.25" customHeight="1">
      <c r="A48" s="117" t="s">
        <v>215</v>
      </c>
      <c r="B48" s="128" t="s">
        <v>216</v>
      </c>
      <c r="C48" s="50"/>
      <c r="D48" s="128"/>
      <c r="E48" s="129">
        <f t="shared" si="4"/>
        <v>2717.24</v>
      </c>
      <c r="F48" s="10">
        <f t="shared" si="4"/>
        <v>0</v>
      </c>
      <c r="G48" s="10">
        <f t="shared" si="4"/>
        <v>0</v>
      </c>
    </row>
    <row r="49" spans="1:7" ht="38.25" customHeight="1">
      <c r="A49" s="123" t="s">
        <v>204</v>
      </c>
      <c r="B49" s="124" t="s">
        <v>218</v>
      </c>
      <c r="C49" s="125">
        <v>400</v>
      </c>
      <c r="D49" s="46"/>
      <c r="E49" s="126">
        <f t="shared" si="4"/>
        <v>2717.24</v>
      </c>
      <c r="F49" s="31">
        <f t="shared" si="4"/>
        <v>0</v>
      </c>
      <c r="G49" s="31">
        <f t="shared" si="4"/>
        <v>0</v>
      </c>
    </row>
    <row r="50" spans="1:7" ht="22.5" customHeight="1">
      <c r="A50" s="123" t="s">
        <v>217</v>
      </c>
      <c r="B50" s="124" t="s">
        <v>218</v>
      </c>
      <c r="C50" s="125">
        <v>400</v>
      </c>
      <c r="D50" s="124">
        <v>1102</v>
      </c>
      <c r="E50" s="126">
        <f>2718-0.76</f>
        <v>2717.24</v>
      </c>
      <c r="F50" s="31">
        <v>0</v>
      </c>
      <c r="G50" s="32">
        <v>0</v>
      </c>
    </row>
    <row r="51" spans="1:7" ht="21" customHeight="1">
      <c r="A51" s="43" t="s">
        <v>128</v>
      </c>
      <c r="B51" s="48" t="s">
        <v>140</v>
      </c>
      <c r="C51" s="63"/>
      <c r="D51" s="46"/>
      <c r="E51" s="17">
        <f aca="true" t="shared" si="5" ref="E51:F54">E52</f>
        <v>1180.19</v>
      </c>
      <c r="F51" s="17">
        <f t="shared" si="5"/>
        <v>0</v>
      </c>
      <c r="G51" s="18">
        <f>G52</f>
        <v>0</v>
      </c>
    </row>
    <row r="52" spans="1:7" ht="64.5" customHeight="1">
      <c r="A52" s="44" t="s">
        <v>145</v>
      </c>
      <c r="B52" s="48" t="s">
        <v>141</v>
      </c>
      <c r="C52" s="63"/>
      <c r="D52" s="46"/>
      <c r="E52" s="17">
        <f t="shared" si="5"/>
        <v>1180.19</v>
      </c>
      <c r="F52" s="17">
        <f t="shared" si="5"/>
        <v>0</v>
      </c>
      <c r="G52" s="18">
        <f>G53</f>
        <v>0</v>
      </c>
    </row>
    <row r="53" spans="1:7" ht="84" customHeight="1">
      <c r="A53" s="106" t="s">
        <v>230</v>
      </c>
      <c r="B53" s="50" t="s">
        <v>142</v>
      </c>
      <c r="C53" s="50"/>
      <c r="D53" s="50"/>
      <c r="E53" s="31">
        <f t="shared" si="5"/>
        <v>1180.19</v>
      </c>
      <c r="F53" s="31">
        <f t="shared" si="5"/>
        <v>0</v>
      </c>
      <c r="G53" s="32">
        <f>G54</f>
        <v>0</v>
      </c>
    </row>
    <row r="54" spans="1:7" ht="28.5" customHeight="1">
      <c r="A54" s="51" t="s">
        <v>108</v>
      </c>
      <c r="B54" s="65" t="s">
        <v>143</v>
      </c>
      <c r="C54" s="52" t="s">
        <v>97</v>
      </c>
      <c r="D54" s="66"/>
      <c r="E54" s="11">
        <f t="shared" si="5"/>
        <v>1180.19</v>
      </c>
      <c r="F54" s="11">
        <f t="shared" si="5"/>
        <v>0</v>
      </c>
      <c r="G54" s="12">
        <f>G55</f>
        <v>0</v>
      </c>
    </row>
    <row r="55" spans="1:7" ht="21.75" customHeight="1">
      <c r="A55" s="53" t="s">
        <v>26</v>
      </c>
      <c r="B55" s="67" t="s">
        <v>143</v>
      </c>
      <c r="C55" s="54" t="s">
        <v>97</v>
      </c>
      <c r="D55" s="68" t="s">
        <v>27</v>
      </c>
      <c r="E55" s="13">
        <f>1180.2-0.01</f>
        <v>1180.19</v>
      </c>
      <c r="F55" s="13">
        <v>0</v>
      </c>
      <c r="G55" s="14">
        <v>0</v>
      </c>
    </row>
    <row r="56" spans="1:7" ht="67.5" customHeight="1">
      <c r="A56" s="43" t="s">
        <v>127</v>
      </c>
      <c r="B56" s="71" t="s">
        <v>86</v>
      </c>
      <c r="C56" s="63"/>
      <c r="D56" s="47"/>
      <c r="E56" s="17">
        <f>E57</f>
        <v>0</v>
      </c>
      <c r="F56" s="17">
        <f>F57</f>
        <v>120</v>
      </c>
      <c r="G56" s="17">
        <f>G57</f>
        <v>130</v>
      </c>
    </row>
    <row r="57" spans="1:7" ht="18" customHeight="1">
      <c r="A57" s="43" t="s">
        <v>128</v>
      </c>
      <c r="B57" s="71" t="s">
        <v>124</v>
      </c>
      <c r="C57" s="46"/>
      <c r="D57" s="47"/>
      <c r="E57" s="19">
        <f>E58+E61</f>
        <v>0</v>
      </c>
      <c r="F57" s="19">
        <f>F58+F61</f>
        <v>120</v>
      </c>
      <c r="G57" s="19">
        <f>G58+G61</f>
        <v>130</v>
      </c>
    </row>
    <row r="58" spans="1:7" ht="34.5" customHeight="1">
      <c r="A58" s="72" t="s">
        <v>129</v>
      </c>
      <c r="B58" s="73" t="s">
        <v>125</v>
      </c>
      <c r="C58" s="63"/>
      <c r="D58" s="63"/>
      <c r="E58" s="17">
        <f aca="true" t="shared" si="6" ref="E58:G59">E59</f>
        <v>0</v>
      </c>
      <c r="F58" s="17">
        <f t="shared" si="6"/>
        <v>20</v>
      </c>
      <c r="G58" s="17">
        <f t="shared" si="6"/>
        <v>30</v>
      </c>
    </row>
    <row r="59" spans="1:7" ht="27" customHeight="1">
      <c r="A59" s="74" t="s">
        <v>117</v>
      </c>
      <c r="B59" s="65" t="s">
        <v>126</v>
      </c>
      <c r="C59" s="52" t="s">
        <v>97</v>
      </c>
      <c r="D59" s="66"/>
      <c r="E59" s="11">
        <f t="shared" si="6"/>
        <v>0</v>
      </c>
      <c r="F59" s="11">
        <f t="shared" si="6"/>
        <v>20</v>
      </c>
      <c r="G59" s="12">
        <f t="shared" si="6"/>
        <v>30</v>
      </c>
    </row>
    <row r="60" spans="1:7" ht="31.5" customHeight="1">
      <c r="A60" s="160" t="s">
        <v>112</v>
      </c>
      <c r="B60" s="54" t="s">
        <v>126</v>
      </c>
      <c r="C60" s="54" t="s">
        <v>97</v>
      </c>
      <c r="D60" s="68" t="s">
        <v>87</v>
      </c>
      <c r="E60" s="13">
        <f>15-15</f>
        <v>0</v>
      </c>
      <c r="F60" s="13">
        <v>20</v>
      </c>
      <c r="G60" s="14">
        <v>30</v>
      </c>
    </row>
    <row r="61" spans="1:7" ht="31.5" customHeight="1">
      <c r="A61" s="72" t="s">
        <v>132</v>
      </c>
      <c r="B61" s="73" t="s">
        <v>130</v>
      </c>
      <c r="C61" s="63"/>
      <c r="D61" s="63"/>
      <c r="E61" s="17">
        <f>E62</f>
        <v>0</v>
      </c>
      <c r="F61" s="17">
        <f>F62+F66</f>
        <v>100</v>
      </c>
      <c r="G61" s="17">
        <f>G62+G66</f>
        <v>100</v>
      </c>
    </row>
    <row r="62" spans="1:7" ht="31.5" customHeight="1">
      <c r="A62" s="74" t="s">
        <v>133</v>
      </c>
      <c r="B62" s="65" t="s">
        <v>131</v>
      </c>
      <c r="C62" s="52" t="s">
        <v>97</v>
      </c>
      <c r="D62" s="66"/>
      <c r="E62" s="11">
        <f>E63</f>
        <v>0</v>
      </c>
      <c r="F62" s="11">
        <f>F63</f>
        <v>100</v>
      </c>
      <c r="G62" s="12">
        <f>G63</f>
        <v>100</v>
      </c>
    </row>
    <row r="63" spans="1:7" ht="31.5" customHeight="1">
      <c r="A63" s="160" t="s">
        <v>112</v>
      </c>
      <c r="B63" s="54" t="s">
        <v>131</v>
      </c>
      <c r="C63" s="54" t="s">
        <v>97</v>
      </c>
      <c r="D63" s="68" t="s">
        <v>87</v>
      </c>
      <c r="E63" s="13">
        <f>100-100</f>
        <v>0</v>
      </c>
      <c r="F63" s="13">
        <v>100</v>
      </c>
      <c r="G63" s="14">
        <v>100</v>
      </c>
    </row>
    <row r="64" spans="1:7" ht="52.5" customHeight="1">
      <c r="A64" s="43" t="s">
        <v>149</v>
      </c>
      <c r="B64" s="71" t="s">
        <v>91</v>
      </c>
      <c r="C64" s="63"/>
      <c r="D64" s="47"/>
      <c r="E64" s="17">
        <f>E66</f>
        <v>2748.17</v>
      </c>
      <c r="F64" s="17">
        <f>F66</f>
        <v>0</v>
      </c>
      <c r="G64" s="18">
        <f>G66</f>
        <v>0</v>
      </c>
    </row>
    <row r="65" spans="1:7" ht="25.5" customHeight="1">
      <c r="A65" s="43" t="s">
        <v>128</v>
      </c>
      <c r="B65" s="71" t="s">
        <v>146</v>
      </c>
      <c r="C65" s="63"/>
      <c r="D65" s="46"/>
      <c r="E65" s="17">
        <f aca="true" t="shared" si="7" ref="E65:G67">E66</f>
        <v>2748.17</v>
      </c>
      <c r="F65" s="17">
        <f t="shared" si="7"/>
        <v>0</v>
      </c>
      <c r="G65" s="18">
        <f t="shared" si="7"/>
        <v>0</v>
      </c>
    </row>
    <row r="66" spans="1:7" ht="66" customHeight="1">
      <c r="A66" s="44" t="s">
        <v>145</v>
      </c>
      <c r="B66" s="71" t="s">
        <v>147</v>
      </c>
      <c r="C66" s="63"/>
      <c r="D66" s="46"/>
      <c r="E66" s="17">
        <f t="shared" si="7"/>
        <v>2748.17</v>
      </c>
      <c r="F66" s="17">
        <f t="shared" si="7"/>
        <v>0</v>
      </c>
      <c r="G66" s="18">
        <f t="shared" si="7"/>
        <v>0</v>
      </c>
    </row>
    <row r="67" spans="1:7" ht="75.75" customHeight="1">
      <c r="A67" s="107" t="s">
        <v>96</v>
      </c>
      <c r="B67" s="50" t="s">
        <v>148</v>
      </c>
      <c r="C67" s="50"/>
      <c r="D67" s="50"/>
      <c r="E67" s="17">
        <f t="shared" si="7"/>
        <v>2748.17</v>
      </c>
      <c r="F67" s="17">
        <f t="shared" si="7"/>
        <v>0</v>
      </c>
      <c r="G67" s="17">
        <f t="shared" si="7"/>
        <v>0</v>
      </c>
    </row>
    <row r="68" spans="1:7" ht="34.5" customHeight="1">
      <c r="A68" s="51" t="s">
        <v>108</v>
      </c>
      <c r="B68" s="65" t="s">
        <v>148</v>
      </c>
      <c r="C68" s="52" t="s">
        <v>97</v>
      </c>
      <c r="D68" s="66"/>
      <c r="E68" s="11">
        <f>E69+E70</f>
        <v>2748.17</v>
      </c>
      <c r="F68" s="11">
        <f>F69</f>
        <v>0</v>
      </c>
      <c r="G68" s="12">
        <f>G69</f>
        <v>0</v>
      </c>
    </row>
    <row r="69" spans="1:7" ht="23.25" customHeight="1">
      <c r="A69" s="60" t="s">
        <v>26</v>
      </c>
      <c r="B69" s="65" t="s">
        <v>148</v>
      </c>
      <c r="C69" s="52" t="s">
        <v>97</v>
      </c>
      <c r="D69" s="66" t="s">
        <v>27</v>
      </c>
      <c r="E69" s="11">
        <f>1609-0.03</f>
        <v>1608.97</v>
      </c>
      <c r="F69" s="11">
        <v>0</v>
      </c>
      <c r="G69" s="12">
        <v>0</v>
      </c>
    </row>
    <row r="70" spans="1:7" ht="23.25" customHeight="1">
      <c r="A70" s="161" t="s">
        <v>12</v>
      </c>
      <c r="B70" s="162" t="s">
        <v>148</v>
      </c>
      <c r="C70" s="109" t="s">
        <v>97</v>
      </c>
      <c r="D70" s="163" t="s">
        <v>11</v>
      </c>
      <c r="E70" s="130">
        <v>1139.2</v>
      </c>
      <c r="F70" s="130">
        <v>0</v>
      </c>
      <c r="G70" s="131">
        <v>0</v>
      </c>
    </row>
    <row r="71" spans="1:7" ht="67.5" customHeight="1">
      <c r="A71" s="143" t="s">
        <v>113</v>
      </c>
      <c r="B71" s="47" t="s">
        <v>63</v>
      </c>
      <c r="C71" s="63" t="s">
        <v>14</v>
      </c>
      <c r="D71" s="47"/>
      <c r="E71" s="17">
        <f>E72+E84</f>
        <v>2549.2</v>
      </c>
      <c r="F71" s="17">
        <f>F72+F84</f>
        <v>1940.5</v>
      </c>
      <c r="G71" s="17">
        <f>G72+G84</f>
        <v>1940.5</v>
      </c>
    </row>
    <row r="72" spans="1:7" ht="19.5" customHeight="1">
      <c r="A72" s="144" t="s">
        <v>128</v>
      </c>
      <c r="B72" s="71" t="s">
        <v>150</v>
      </c>
      <c r="C72" s="47" t="s">
        <v>14</v>
      </c>
      <c r="D72" s="47"/>
      <c r="E72" s="7">
        <f>E73+E80</f>
        <v>1858.7</v>
      </c>
      <c r="F72" s="7">
        <f>F73+F80</f>
        <v>1940.5</v>
      </c>
      <c r="G72" s="7">
        <f>G73+G80</f>
        <v>1940.5</v>
      </c>
    </row>
    <row r="73" spans="1:7" ht="51" customHeight="1">
      <c r="A73" s="144" t="s">
        <v>226</v>
      </c>
      <c r="B73" s="71" t="s">
        <v>151</v>
      </c>
      <c r="C73" s="47"/>
      <c r="D73" s="47"/>
      <c r="E73" s="7">
        <f>E74+E77</f>
        <v>1853.7</v>
      </c>
      <c r="F73" s="7">
        <f>F74+F77</f>
        <v>1740.5</v>
      </c>
      <c r="G73" s="7">
        <f>G74+G77</f>
        <v>1740.5</v>
      </c>
    </row>
    <row r="74" spans="1:7" ht="36" customHeight="1">
      <c r="A74" s="106" t="s">
        <v>88</v>
      </c>
      <c r="B74" s="145" t="s">
        <v>152</v>
      </c>
      <c r="C74" s="61"/>
      <c r="D74" s="61"/>
      <c r="E74" s="15">
        <f aca="true" t="shared" si="8" ref="E74:G75">E75</f>
        <v>52</v>
      </c>
      <c r="F74" s="15">
        <f t="shared" si="8"/>
        <v>30</v>
      </c>
      <c r="G74" s="16">
        <f t="shared" si="8"/>
        <v>35</v>
      </c>
    </row>
    <row r="75" spans="1:7" ht="36" customHeight="1">
      <c r="A75" s="51" t="s">
        <v>108</v>
      </c>
      <c r="B75" s="65" t="s">
        <v>152</v>
      </c>
      <c r="C75" s="52" t="s">
        <v>97</v>
      </c>
      <c r="D75" s="66"/>
      <c r="E75" s="11">
        <f t="shared" si="8"/>
        <v>52</v>
      </c>
      <c r="F75" s="11">
        <f t="shared" si="8"/>
        <v>30</v>
      </c>
      <c r="G75" s="12">
        <f t="shared" si="8"/>
        <v>35</v>
      </c>
    </row>
    <row r="76" spans="1:7" ht="36" customHeight="1">
      <c r="A76" s="53" t="s">
        <v>26</v>
      </c>
      <c r="B76" s="67" t="s">
        <v>152</v>
      </c>
      <c r="C76" s="54" t="s">
        <v>97</v>
      </c>
      <c r="D76" s="68" t="s">
        <v>27</v>
      </c>
      <c r="E76" s="13">
        <f>20+32</f>
        <v>52</v>
      </c>
      <c r="F76" s="13">
        <v>30</v>
      </c>
      <c r="G76" s="14">
        <v>35</v>
      </c>
    </row>
    <row r="77" spans="1:7" ht="27" customHeight="1">
      <c r="A77" s="106" t="s">
        <v>157</v>
      </c>
      <c r="B77" s="145" t="s">
        <v>153</v>
      </c>
      <c r="C77" s="61"/>
      <c r="D77" s="61"/>
      <c r="E77" s="15">
        <f aca="true" t="shared" si="9" ref="E77:G78">E78</f>
        <v>1801.7</v>
      </c>
      <c r="F77" s="15">
        <f t="shared" si="9"/>
        <v>1710.5</v>
      </c>
      <c r="G77" s="16">
        <f t="shared" si="9"/>
        <v>1705.5</v>
      </c>
    </row>
    <row r="78" spans="1:7" ht="36" customHeight="1">
      <c r="A78" s="51" t="s">
        <v>108</v>
      </c>
      <c r="B78" s="65" t="s">
        <v>153</v>
      </c>
      <c r="C78" s="52" t="s">
        <v>97</v>
      </c>
      <c r="D78" s="66"/>
      <c r="E78" s="11">
        <f t="shared" si="9"/>
        <v>1801.7</v>
      </c>
      <c r="F78" s="11">
        <f t="shared" si="9"/>
        <v>1710.5</v>
      </c>
      <c r="G78" s="12">
        <f t="shared" si="9"/>
        <v>1705.5</v>
      </c>
    </row>
    <row r="79" spans="1:7" ht="36" customHeight="1">
      <c r="A79" s="53" t="s">
        <v>26</v>
      </c>
      <c r="B79" s="67" t="s">
        <v>153</v>
      </c>
      <c r="C79" s="54" t="s">
        <v>97</v>
      </c>
      <c r="D79" s="68" t="s">
        <v>27</v>
      </c>
      <c r="E79" s="13">
        <v>1801.7</v>
      </c>
      <c r="F79" s="13">
        <v>1710.5</v>
      </c>
      <c r="G79" s="14">
        <v>1705.5</v>
      </c>
    </row>
    <row r="80" spans="1:7" ht="52.5" customHeight="1">
      <c r="A80" s="108" t="s">
        <v>158</v>
      </c>
      <c r="B80" s="71" t="s">
        <v>154</v>
      </c>
      <c r="C80" s="47"/>
      <c r="D80" s="47"/>
      <c r="E80" s="7">
        <f aca="true" t="shared" si="10" ref="E80:F82">E81</f>
        <v>5</v>
      </c>
      <c r="F80" s="7">
        <f t="shared" si="10"/>
        <v>200</v>
      </c>
      <c r="G80" s="8">
        <f>G81</f>
        <v>200</v>
      </c>
    </row>
    <row r="81" spans="1:7" ht="33.75" customHeight="1">
      <c r="A81" s="99" t="s">
        <v>68</v>
      </c>
      <c r="B81" s="112" t="s">
        <v>155</v>
      </c>
      <c r="C81" s="113"/>
      <c r="D81" s="113"/>
      <c r="E81" s="114">
        <f t="shared" si="10"/>
        <v>5</v>
      </c>
      <c r="F81" s="114">
        <f t="shared" si="10"/>
        <v>200</v>
      </c>
      <c r="G81" s="115">
        <f>G82</f>
        <v>200</v>
      </c>
    </row>
    <row r="82" spans="1:7" ht="33" customHeight="1">
      <c r="A82" s="51" t="s">
        <v>108</v>
      </c>
      <c r="B82" s="65" t="s">
        <v>155</v>
      </c>
      <c r="C82" s="52" t="s">
        <v>97</v>
      </c>
      <c r="D82" s="66"/>
      <c r="E82" s="11">
        <f t="shared" si="10"/>
        <v>5</v>
      </c>
      <c r="F82" s="11">
        <f t="shared" si="10"/>
        <v>200</v>
      </c>
      <c r="G82" s="12">
        <f>G83</f>
        <v>200</v>
      </c>
    </row>
    <row r="83" spans="1:7" ht="23.25" customHeight="1">
      <c r="A83" s="53" t="s">
        <v>26</v>
      </c>
      <c r="B83" s="67" t="s">
        <v>155</v>
      </c>
      <c r="C83" s="54" t="s">
        <v>97</v>
      </c>
      <c r="D83" s="68" t="s">
        <v>27</v>
      </c>
      <c r="E83" s="13">
        <f>200-195</f>
        <v>5</v>
      </c>
      <c r="F83" s="13">
        <v>200</v>
      </c>
      <c r="G83" s="14">
        <v>200</v>
      </c>
    </row>
    <row r="84" spans="1:7" ht="23.25" customHeight="1">
      <c r="A84" s="43" t="s">
        <v>159</v>
      </c>
      <c r="B84" s="146" t="s">
        <v>162</v>
      </c>
      <c r="C84" s="109"/>
      <c r="D84" s="89"/>
      <c r="E84" s="111">
        <f aca="true" t="shared" si="11" ref="E84:G85">E85</f>
        <v>690.5</v>
      </c>
      <c r="F84" s="111">
        <f t="shared" si="11"/>
        <v>0</v>
      </c>
      <c r="G84" s="111">
        <f t="shared" si="11"/>
        <v>0</v>
      </c>
    </row>
    <row r="85" spans="1:7" ht="33" customHeight="1">
      <c r="A85" s="110" t="s">
        <v>160</v>
      </c>
      <c r="B85" s="147" t="s">
        <v>163</v>
      </c>
      <c r="C85" s="109"/>
      <c r="D85" s="89"/>
      <c r="E85" s="111">
        <f t="shared" si="11"/>
        <v>690.5</v>
      </c>
      <c r="F85" s="111">
        <f t="shared" si="11"/>
        <v>0</v>
      </c>
      <c r="G85" s="111">
        <f t="shared" si="11"/>
        <v>0</v>
      </c>
    </row>
    <row r="86" spans="1:7" ht="51.75" customHeight="1">
      <c r="A86" s="99" t="s">
        <v>161</v>
      </c>
      <c r="B86" s="148" t="s">
        <v>156</v>
      </c>
      <c r="C86" s="149"/>
      <c r="D86" s="149"/>
      <c r="E86" s="150">
        <f aca="true" t="shared" si="12" ref="E86:G87">E87</f>
        <v>690.5</v>
      </c>
      <c r="F86" s="31">
        <f t="shared" si="12"/>
        <v>0</v>
      </c>
      <c r="G86" s="32">
        <f t="shared" si="12"/>
        <v>0</v>
      </c>
    </row>
    <row r="87" spans="1:7" ht="30" customHeight="1">
      <c r="A87" s="34" t="s">
        <v>114</v>
      </c>
      <c r="B87" s="35" t="s">
        <v>156</v>
      </c>
      <c r="C87" s="36" t="s">
        <v>115</v>
      </c>
      <c r="D87" s="37"/>
      <c r="E87" s="41">
        <f t="shared" si="12"/>
        <v>690.5</v>
      </c>
      <c r="F87" s="11">
        <f t="shared" si="12"/>
        <v>0</v>
      </c>
      <c r="G87" s="12">
        <f t="shared" si="12"/>
        <v>0</v>
      </c>
    </row>
    <row r="88" spans="1:7" ht="23.25" customHeight="1">
      <c r="A88" s="38" t="s">
        <v>26</v>
      </c>
      <c r="B88" s="39" t="s">
        <v>156</v>
      </c>
      <c r="C88" s="40" t="s">
        <v>115</v>
      </c>
      <c r="D88" s="2" t="s">
        <v>27</v>
      </c>
      <c r="E88" s="42">
        <v>690.5</v>
      </c>
      <c r="F88" s="13">
        <v>0</v>
      </c>
      <c r="G88" s="14">
        <v>0</v>
      </c>
    </row>
    <row r="89" spans="1:7" ht="23.25" customHeight="1">
      <c r="A89" s="55" t="s">
        <v>29</v>
      </c>
      <c r="B89" s="47" t="s">
        <v>39</v>
      </c>
      <c r="C89" s="47" t="s">
        <v>14</v>
      </c>
      <c r="D89" s="2"/>
      <c r="E89" s="7">
        <f>E90+E102+E111+E95</f>
        <v>12695.4</v>
      </c>
      <c r="F89" s="7">
        <f>F90+F102+F111+F95</f>
        <v>13060.300000000001</v>
      </c>
      <c r="G89" s="7">
        <f>G90+G102+G111+G95</f>
        <v>13065.499999999998</v>
      </c>
    </row>
    <row r="90" spans="1:7" ht="35.25" customHeight="1">
      <c r="A90" s="75" t="s">
        <v>32</v>
      </c>
      <c r="B90" s="76" t="s">
        <v>222</v>
      </c>
      <c r="C90" s="47"/>
      <c r="D90" s="47"/>
      <c r="E90" s="7">
        <f>E92</f>
        <v>1994.9</v>
      </c>
      <c r="F90" s="7">
        <f>F92</f>
        <v>1700.1</v>
      </c>
      <c r="G90" s="8">
        <f>G92</f>
        <v>1768</v>
      </c>
    </row>
    <row r="91" spans="1:7" ht="21.75" customHeight="1">
      <c r="A91" s="135" t="s">
        <v>31</v>
      </c>
      <c r="B91" s="76" t="s">
        <v>40</v>
      </c>
      <c r="C91" s="46"/>
      <c r="D91" s="46"/>
      <c r="E91" s="19">
        <f aca="true" t="shared" si="13" ref="E91:G93">E92</f>
        <v>1994.9</v>
      </c>
      <c r="F91" s="19">
        <f t="shared" si="13"/>
        <v>1700.1</v>
      </c>
      <c r="G91" s="19">
        <f t="shared" si="13"/>
        <v>1768</v>
      </c>
    </row>
    <row r="92" spans="1:7" ht="30.75" customHeight="1">
      <c r="A92" s="64" t="s">
        <v>123</v>
      </c>
      <c r="B92" s="50" t="s">
        <v>184</v>
      </c>
      <c r="C92" s="50"/>
      <c r="D92" s="50"/>
      <c r="E92" s="10">
        <f t="shared" si="13"/>
        <v>1994.9</v>
      </c>
      <c r="F92" s="10">
        <f t="shared" si="13"/>
        <v>1700.1</v>
      </c>
      <c r="G92" s="3">
        <f t="shared" si="13"/>
        <v>1768</v>
      </c>
    </row>
    <row r="93" spans="1:7" ht="61.5" customHeight="1">
      <c r="A93" s="77" t="s">
        <v>104</v>
      </c>
      <c r="B93" s="66" t="s">
        <v>184</v>
      </c>
      <c r="C93" s="66" t="s">
        <v>98</v>
      </c>
      <c r="D93" s="66"/>
      <c r="E93" s="26">
        <f t="shared" si="13"/>
        <v>1994.9</v>
      </c>
      <c r="F93" s="26">
        <f t="shared" si="13"/>
        <v>1700.1</v>
      </c>
      <c r="G93" s="4">
        <f t="shared" si="13"/>
        <v>1768</v>
      </c>
    </row>
    <row r="94" spans="1:7" ht="53.25" customHeight="1">
      <c r="A94" s="53" t="s">
        <v>9</v>
      </c>
      <c r="B94" s="68" t="s">
        <v>184</v>
      </c>
      <c r="C94" s="68" t="s">
        <v>98</v>
      </c>
      <c r="D94" s="68" t="s">
        <v>33</v>
      </c>
      <c r="E94" s="23">
        <v>1994.9</v>
      </c>
      <c r="F94" s="23">
        <v>1700.1</v>
      </c>
      <c r="G94" s="5">
        <v>1768</v>
      </c>
    </row>
    <row r="95" spans="1:7" ht="53.25" customHeight="1">
      <c r="A95" s="78" t="s">
        <v>89</v>
      </c>
      <c r="B95" s="76" t="s">
        <v>223</v>
      </c>
      <c r="C95" s="76"/>
      <c r="D95" s="76"/>
      <c r="E95" s="20">
        <f>E97</f>
        <v>20.4</v>
      </c>
      <c r="F95" s="20">
        <f>F97</f>
        <v>8.9</v>
      </c>
      <c r="G95" s="6">
        <f>G97</f>
        <v>9.3</v>
      </c>
    </row>
    <row r="96" spans="1:7" ht="20.25" customHeight="1">
      <c r="A96" s="135" t="s">
        <v>31</v>
      </c>
      <c r="B96" s="76" t="s">
        <v>90</v>
      </c>
      <c r="C96" s="46"/>
      <c r="D96" s="46"/>
      <c r="E96" s="19">
        <f>E97</f>
        <v>20.4</v>
      </c>
      <c r="F96" s="19">
        <f>F97</f>
        <v>8.9</v>
      </c>
      <c r="G96" s="19">
        <f>G97</f>
        <v>9.3</v>
      </c>
    </row>
    <row r="97" spans="1:7" ht="30" customHeight="1">
      <c r="A97" s="64" t="s">
        <v>123</v>
      </c>
      <c r="B97" s="50" t="s">
        <v>185</v>
      </c>
      <c r="C97" s="50"/>
      <c r="D97" s="50"/>
      <c r="E97" s="10">
        <f>E100+E98</f>
        <v>20.4</v>
      </c>
      <c r="F97" s="10">
        <f>F100</f>
        <v>8.9</v>
      </c>
      <c r="G97" s="3">
        <f>G100</f>
        <v>9.3</v>
      </c>
    </row>
    <row r="98" spans="1:7" ht="59.25" customHeight="1">
      <c r="A98" s="77" t="s">
        <v>104</v>
      </c>
      <c r="B98" s="66" t="s">
        <v>185</v>
      </c>
      <c r="C98" s="66">
        <v>100</v>
      </c>
      <c r="D98" s="66"/>
      <c r="E98" s="26">
        <f aca="true" t="shared" si="14" ref="E98:F100">E99</f>
        <v>12.1</v>
      </c>
      <c r="F98" s="26">
        <f t="shared" si="14"/>
        <v>0</v>
      </c>
      <c r="G98" s="4">
        <f>G99</f>
        <v>0</v>
      </c>
    </row>
    <row r="99" spans="1:7" ht="30" customHeight="1">
      <c r="A99" s="53" t="s">
        <v>8</v>
      </c>
      <c r="B99" s="68" t="s">
        <v>185</v>
      </c>
      <c r="C99" s="68">
        <v>100</v>
      </c>
      <c r="D99" s="68" t="s">
        <v>0</v>
      </c>
      <c r="E99" s="23">
        <v>12.1</v>
      </c>
      <c r="F99" s="23">
        <v>0</v>
      </c>
      <c r="G99" s="5">
        <v>0</v>
      </c>
    </row>
    <row r="100" spans="1:7" ht="34.5" customHeight="1">
      <c r="A100" s="79" t="s">
        <v>105</v>
      </c>
      <c r="B100" s="80" t="s">
        <v>185</v>
      </c>
      <c r="C100" s="80" t="s">
        <v>99</v>
      </c>
      <c r="D100" s="80"/>
      <c r="E100" s="21">
        <f t="shared" si="14"/>
        <v>8.3</v>
      </c>
      <c r="F100" s="21">
        <f t="shared" si="14"/>
        <v>8.9</v>
      </c>
      <c r="G100" s="22">
        <f>G101</f>
        <v>9.3</v>
      </c>
    </row>
    <row r="101" spans="1:7" ht="27.75" customHeight="1">
      <c r="A101" s="53" t="s">
        <v>8</v>
      </c>
      <c r="B101" s="68" t="s">
        <v>185</v>
      </c>
      <c r="C101" s="68" t="s">
        <v>99</v>
      </c>
      <c r="D101" s="68" t="s">
        <v>0</v>
      </c>
      <c r="E101" s="23">
        <v>8.3</v>
      </c>
      <c r="F101" s="23">
        <v>8.9</v>
      </c>
      <c r="G101" s="5">
        <v>9.3</v>
      </c>
    </row>
    <row r="102" spans="1:7" ht="37.5" customHeight="1">
      <c r="A102" s="78" t="s">
        <v>30</v>
      </c>
      <c r="B102" s="76" t="s">
        <v>224</v>
      </c>
      <c r="C102" s="76"/>
      <c r="D102" s="76"/>
      <c r="E102" s="20">
        <f aca="true" t="shared" si="15" ref="E102:G103">E103</f>
        <v>10676.6</v>
      </c>
      <c r="F102" s="20">
        <f t="shared" si="15"/>
        <v>11347.800000000001</v>
      </c>
      <c r="G102" s="20">
        <f t="shared" si="15"/>
        <v>11284.699999999999</v>
      </c>
    </row>
    <row r="103" spans="1:7" ht="27" customHeight="1">
      <c r="A103" s="135" t="s">
        <v>31</v>
      </c>
      <c r="B103" s="76" t="s">
        <v>41</v>
      </c>
      <c r="C103" s="46"/>
      <c r="D103" s="46"/>
      <c r="E103" s="19">
        <f t="shared" si="15"/>
        <v>10676.6</v>
      </c>
      <c r="F103" s="19">
        <f t="shared" si="15"/>
        <v>11347.800000000001</v>
      </c>
      <c r="G103" s="19">
        <f t="shared" si="15"/>
        <v>11284.699999999999</v>
      </c>
    </row>
    <row r="104" spans="1:7" ht="24" customHeight="1">
      <c r="A104" s="64" t="s">
        <v>123</v>
      </c>
      <c r="B104" s="50" t="s">
        <v>122</v>
      </c>
      <c r="C104" s="50"/>
      <c r="D104" s="50"/>
      <c r="E104" s="10">
        <f>E105+E107+E109</f>
        <v>10676.6</v>
      </c>
      <c r="F104" s="10">
        <f>F105+F107+F109</f>
        <v>11347.800000000001</v>
      </c>
      <c r="G104" s="10">
        <f>G105+G107+G109</f>
        <v>11284.699999999999</v>
      </c>
    </row>
    <row r="105" spans="1:7" ht="66" customHeight="1">
      <c r="A105" s="77" t="s">
        <v>104</v>
      </c>
      <c r="B105" s="66" t="s">
        <v>122</v>
      </c>
      <c r="C105" s="66" t="s">
        <v>98</v>
      </c>
      <c r="D105" s="66"/>
      <c r="E105" s="83">
        <f>E106</f>
        <v>8922.6</v>
      </c>
      <c r="F105" s="83">
        <f>F106</f>
        <v>9857.7</v>
      </c>
      <c r="G105" s="84">
        <f>G106</f>
        <v>10229.9</v>
      </c>
    </row>
    <row r="106" spans="1:7" ht="48.75" customHeight="1">
      <c r="A106" s="53" t="s">
        <v>9</v>
      </c>
      <c r="B106" s="68" t="s">
        <v>122</v>
      </c>
      <c r="C106" s="68" t="s">
        <v>98</v>
      </c>
      <c r="D106" s="68" t="s">
        <v>1</v>
      </c>
      <c r="E106" s="85">
        <f>8331.9+619.6-28.9</f>
        <v>8922.6</v>
      </c>
      <c r="F106" s="85">
        <v>9857.7</v>
      </c>
      <c r="G106" s="86">
        <v>10229.9</v>
      </c>
    </row>
    <row r="107" spans="1:7" ht="33" customHeight="1">
      <c r="A107" s="51" t="s">
        <v>108</v>
      </c>
      <c r="B107" s="80" t="s">
        <v>122</v>
      </c>
      <c r="C107" s="80" t="s">
        <v>97</v>
      </c>
      <c r="D107" s="80"/>
      <c r="E107" s="87">
        <f>E108</f>
        <v>1565.1</v>
      </c>
      <c r="F107" s="87">
        <f>F108</f>
        <v>1331.6</v>
      </c>
      <c r="G107" s="88">
        <f>G108</f>
        <v>896.3</v>
      </c>
    </row>
    <row r="108" spans="1:7" ht="52.5" customHeight="1">
      <c r="A108" s="53" t="s">
        <v>9</v>
      </c>
      <c r="B108" s="89" t="s">
        <v>122</v>
      </c>
      <c r="C108" s="89" t="s">
        <v>97</v>
      </c>
      <c r="D108" s="89" t="s">
        <v>1</v>
      </c>
      <c r="E108" s="90">
        <v>1565.1</v>
      </c>
      <c r="F108" s="90">
        <v>1331.6</v>
      </c>
      <c r="G108" s="91">
        <v>896.3</v>
      </c>
    </row>
    <row r="109" spans="1:7" ht="26.25" customHeight="1">
      <c r="A109" s="79" t="s">
        <v>105</v>
      </c>
      <c r="B109" s="80" t="s">
        <v>122</v>
      </c>
      <c r="C109" s="80" t="s">
        <v>99</v>
      </c>
      <c r="D109" s="80"/>
      <c r="E109" s="21">
        <f>E110</f>
        <v>188.9</v>
      </c>
      <c r="F109" s="87">
        <f>F110</f>
        <v>158.5</v>
      </c>
      <c r="G109" s="88">
        <f>G110</f>
        <v>158.5</v>
      </c>
    </row>
    <row r="110" spans="1:7" ht="52.5" customHeight="1">
      <c r="A110" s="53" t="s">
        <v>9</v>
      </c>
      <c r="B110" s="89" t="s">
        <v>122</v>
      </c>
      <c r="C110" s="89" t="s">
        <v>99</v>
      </c>
      <c r="D110" s="89" t="s">
        <v>1</v>
      </c>
      <c r="E110" s="164">
        <f>218.9-30</f>
        <v>188.9</v>
      </c>
      <c r="F110" s="90">
        <v>158.5</v>
      </c>
      <c r="G110" s="91">
        <v>158.5</v>
      </c>
    </row>
    <row r="111" spans="1:7" ht="48" customHeight="1">
      <c r="A111" s="92" t="s">
        <v>77</v>
      </c>
      <c r="B111" s="93" t="s">
        <v>225</v>
      </c>
      <c r="C111" s="89"/>
      <c r="D111" s="93"/>
      <c r="E111" s="94">
        <f>E113</f>
        <v>3.5</v>
      </c>
      <c r="F111" s="94">
        <f>F113</f>
        <v>3.5</v>
      </c>
      <c r="G111" s="95">
        <f>G113</f>
        <v>3.5</v>
      </c>
    </row>
    <row r="112" spans="1:7" ht="21" customHeight="1">
      <c r="A112" s="135" t="s">
        <v>31</v>
      </c>
      <c r="B112" s="76" t="s">
        <v>78</v>
      </c>
      <c r="C112" s="46"/>
      <c r="D112" s="46"/>
      <c r="E112" s="19">
        <f aca="true" t="shared" si="16" ref="E112:G114">E113</f>
        <v>3.5</v>
      </c>
      <c r="F112" s="19">
        <f t="shared" si="16"/>
        <v>3.5</v>
      </c>
      <c r="G112" s="19">
        <f t="shared" si="16"/>
        <v>3.5</v>
      </c>
    </row>
    <row r="113" spans="1:7" ht="30" customHeight="1">
      <c r="A113" s="64" t="s">
        <v>121</v>
      </c>
      <c r="B113" s="50" t="s">
        <v>79</v>
      </c>
      <c r="C113" s="50"/>
      <c r="D113" s="50"/>
      <c r="E113" s="81">
        <f t="shared" si="16"/>
        <v>3.5</v>
      </c>
      <c r="F113" s="81">
        <f t="shared" si="16"/>
        <v>3.5</v>
      </c>
      <c r="G113" s="82">
        <f t="shared" si="16"/>
        <v>3.5</v>
      </c>
    </row>
    <row r="114" spans="1:7" ht="48" customHeight="1">
      <c r="A114" s="51" t="s">
        <v>108</v>
      </c>
      <c r="B114" s="66" t="s">
        <v>79</v>
      </c>
      <c r="C114" s="66" t="s">
        <v>97</v>
      </c>
      <c r="D114" s="66"/>
      <c r="E114" s="83">
        <f t="shared" si="16"/>
        <v>3.5</v>
      </c>
      <c r="F114" s="83">
        <f t="shared" si="16"/>
        <v>3.5</v>
      </c>
      <c r="G114" s="84">
        <f t="shared" si="16"/>
        <v>3.5</v>
      </c>
    </row>
    <row r="115" spans="1:7" ht="48" customHeight="1">
      <c r="A115" s="53" t="s">
        <v>9</v>
      </c>
      <c r="B115" s="68" t="s">
        <v>79</v>
      </c>
      <c r="C115" s="68" t="s">
        <v>97</v>
      </c>
      <c r="D115" s="68" t="s">
        <v>1</v>
      </c>
      <c r="E115" s="85">
        <v>3.5</v>
      </c>
      <c r="F115" s="85">
        <v>3.5</v>
      </c>
      <c r="G115" s="86">
        <v>3.5</v>
      </c>
    </row>
    <row r="116" spans="1:7" ht="64.5" customHeight="1">
      <c r="A116" s="43" t="s">
        <v>173</v>
      </c>
      <c r="B116" s="47" t="s">
        <v>65</v>
      </c>
      <c r="C116" s="47"/>
      <c r="D116" s="47"/>
      <c r="E116" s="7">
        <f aca="true" t="shared" si="17" ref="E116:G117">E118</f>
        <v>24.7</v>
      </c>
      <c r="F116" s="7">
        <f t="shared" si="17"/>
        <v>46.3</v>
      </c>
      <c r="G116" s="8">
        <f t="shared" si="17"/>
        <v>48.1</v>
      </c>
    </row>
    <row r="117" spans="1:7" ht="17.25" customHeight="1">
      <c r="A117" s="43" t="s">
        <v>128</v>
      </c>
      <c r="B117" s="47" t="s">
        <v>171</v>
      </c>
      <c r="C117" s="47"/>
      <c r="D117" s="47"/>
      <c r="E117" s="7">
        <f t="shared" si="17"/>
        <v>24.7</v>
      </c>
      <c r="F117" s="7">
        <f t="shared" si="17"/>
        <v>46.3</v>
      </c>
      <c r="G117" s="8">
        <f t="shared" si="17"/>
        <v>48.1</v>
      </c>
    </row>
    <row r="118" spans="1:7" ht="33.75" customHeight="1">
      <c r="A118" s="44" t="s">
        <v>174</v>
      </c>
      <c r="B118" s="56" t="s">
        <v>234</v>
      </c>
      <c r="C118" s="58"/>
      <c r="D118" s="58"/>
      <c r="E118" s="24">
        <f aca="true" t="shared" si="18" ref="E118:F120">E119</f>
        <v>24.7</v>
      </c>
      <c r="F118" s="24">
        <f t="shared" si="18"/>
        <v>46.3</v>
      </c>
      <c r="G118" s="25">
        <f>G119</f>
        <v>48.1</v>
      </c>
    </row>
    <row r="119" spans="1:7" ht="36" customHeight="1">
      <c r="A119" s="116" t="s">
        <v>175</v>
      </c>
      <c r="B119" s="50" t="s">
        <v>172</v>
      </c>
      <c r="C119" s="50"/>
      <c r="D119" s="50"/>
      <c r="E119" s="10">
        <f t="shared" si="18"/>
        <v>24.7</v>
      </c>
      <c r="F119" s="10">
        <f t="shared" si="18"/>
        <v>46.3</v>
      </c>
      <c r="G119" s="3">
        <f>G120</f>
        <v>48.1</v>
      </c>
    </row>
    <row r="120" spans="1:7" ht="34.5" customHeight="1">
      <c r="A120" s="51" t="s">
        <v>108</v>
      </c>
      <c r="B120" s="52" t="s">
        <v>172</v>
      </c>
      <c r="C120" s="52" t="s">
        <v>97</v>
      </c>
      <c r="D120" s="52"/>
      <c r="E120" s="11">
        <f t="shared" si="18"/>
        <v>24.7</v>
      </c>
      <c r="F120" s="11">
        <f t="shared" si="18"/>
        <v>46.3</v>
      </c>
      <c r="G120" s="12">
        <f>G121</f>
        <v>48.1</v>
      </c>
    </row>
    <row r="121" spans="1:7" ht="18" customHeight="1">
      <c r="A121" s="53" t="s">
        <v>12</v>
      </c>
      <c r="B121" s="54" t="s">
        <v>172</v>
      </c>
      <c r="C121" s="54" t="s">
        <v>97</v>
      </c>
      <c r="D121" s="54" t="s">
        <v>11</v>
      </c>
      <c r="E121" s="13">
        <f>44.5-19.8</f>
        <v>24.7</v>
      </c>
      <c r="F121" s="13">
        <v>46.3</v>
      </c>
      <c r="G121" s="14">
        <v>48.1</v>
      </c>
    </row>
    <row r="122" spans="1:7" ht="67.5" customHeight="1">
      <c r="A122" s="43" t="s">
        <v>181</v>
      </c>
      <c r="B122" s="47" t="s">
        <v>176</v>
      </c>
      <c r="C122" s="47"/>
      <c r="D122" s="47"/>
      <c r="E122" s="7">
        <f>E124</f>
        <v>2748</v>
      </c>
      <c r="F122" s="7">
        <f>F124</f>
        <v>1382.3</v>
      </c>
      <c r="G122" s="8">
        <f>G124</f>
        <v>502.6</v>
      </c>
    </row>
    <row r="123" spans="1:7" ht="20.25" customHeight="1">
      <c r="A123" s="43" t="s">
        <v>128</v>
      </c>
      <c r="B123" s="47" t="s">
        <v>177</v>
      </c>
      <c r="C123" s="47"/>
      <c r="D123" s="47"/>
      <c r="E123" s="7">
        <f>E124</f>
        <v>2748</v>
      </c>
      <c r="F123" s="7">
        <f>F124</f>
        <v>1382.3</v>
      </c>
      <c r="G123" s="7">
        <f>G124</f>
        <v>502.6</v>
      </c>
    </row>
    <row r="124" spans="1:7" ht="34.5" customHeight="1">
      <c r="A124" s="117" t="s">
        <v>182</v>
      </c>
      <c r="B124" s="56" t="s">
        <v>183</v>
      </c>
      <c r="C124" s="58"/>
      <c r="D124" s="58"/>
      <c r="E124" s="24">
        <f>E125+E130+E133</f>
        <v>2748</v>
      </c>
      <c r="F124" s="24">
        <f>F125+F130+F133</f>
        <v>1382.3</v>
      </c>
      <c r="G124" s="24">
        <f>G125+G130+G133</f>
        <v>502.6</v>
      </c>
    </row>
    <row r="125" spans="1:7" ht="23.25" customHeight="1">
      <c r="A125" s="64" t="s">
        <v>58</v>
      </c>
      <c r="B125" s="50" t="s">
        <v>178</v>
      </c>
      <c r="C125" s="50"/>
      <c r="D125" s="50"/>
      <c r="E125" s="10">
        <f>E126+E128</f>
        <v>915.2</v>
      </c>
      <c r="F125" s="10">
        <f aca="true" t="shared" si="19" ref="E125:G128">F126</f>
        <v>879.3</v>
      </c>
      <c r="G125" s="3">
        <f t="shared" si="19"/>
        <v>255</v>
      </c>
    </row>
    <row r="126" spans="1:7" ht="30">
      <c r="A126" s="51" t="s">
        <v>108</v>
      </c>
      <c r="B126" s="52" t="s">
        <v>178</v>
      </c>
      <c r="C126" s="52" t="s">
        <v>97</v>
      </c>
      <c r="D126" s="52"/>
      <c r="E126" s="11">
        <f t="shared" si="19"/>
        <v>904.9000000000001</v>
      </c>
      <c r="F126" s="11">
        <f t="shared" si="19"/>
        <v>879.3</v>
      </c>
      <c r="G126" s="12">
        <f t="shared" si="19"/>
        <v>255</v>
      </c>
    </row>
    <row r="127" spans="1:7" ht="34.5" customHeight="1">
      <c r="A127" s="53" t="s">
        <v>12</v>
      </c>
      <c r="B127" s="54" t="s">
        <v>178</v>
      </c>
      <c r="C127" s="54" t="s">
        <v>97</v>
      </c>
      <c r="D127" s="54" t="s">
        <v>11</v>
      </c>
      <c r="E127" s="13">
        <f>793.7-1.4+336.1-150-73.5</f>
        <v>904.9000000000001</v>
      </c>
      <c r="F127" s="13">
        <v>879.3</v>
      </c>
      <c r="G127" s="14">
        <v>255</v>
      </c>
    </row>
    <row r="128" spans="1:7" ht="21" customHeight="1">
      <c r="A128" s="79" t="s">
        <v>105</v>
      </c>
      <c r="B128" s="52" t="s">
        <v>178</v>
      </c>
      <c r="C128" s="52">
        <v>800</v>
      </c>
      <c r="D128" s="52"/>
      <c r="E128" s="11">
        <f t="shared" si="19"/>
        <v>10.3</v>
      </c>
      <c r="F128" s="11">
        <f t="shared" si="19"/>
        <v>0</v>
      </c>
      <c r="G128" s="12">
        <f t="shared" si="19"/>
        <v>0</v>
      </c>
    </row>
    <row r="129" spans="1:7" ht="34.5" customHeight="1">
      <c r="A129" s="53" t="s">
        <v>12</v>
      </c>
      <c r="B129" s="54" t="s">
        <v>178</v>
      </c>
      <c r="C129" s="54">
        <v>800</v>
      </c>
      <c r="D129" s="54" t="s">
        <v>11</v>
      </c>
      <c r="E129" s="13">
        <f>8.9+1.4</f>
        <v>10.3</v>
      </c>
      <c r="F129" s="13">
        <v>0</v>
      </c>
      <c r="G129" s="14">
        <v>0</v>
      </c>
    </row>
    <row r="130" spans="1:7" ht="51.75" customHeight="1">
      <c r="A130" s="64" t="s">
        <v>73</v>
      </c>
      <c r="B130" s="50" t="s">
        <v>179</v>
      </c>
      <c r="C130" s="50"/>
      <c r="D130" s="50"/>
      <c r="E130" s="10">
        <f aca="true" t="shared" si="20" ref="E130:G134">E131</f>
        <v>1723</v>
      </c>
      <c r="F130" s="10">
        <f t="shared" si="20"/>
        <v>503</v>
      </c>
      <c r="G130" s="3">
        <f t="shared" si="20"/>
        <v>155.7</v>
      </c>
    </row>
    <row r="131" spans="1:7" ht="34.5" customHeight="1">
      <c r="A131" s="51" t="s">
        <v>108</v>
      </c>
      <c r="B131" s="52" t="s">
        <v>179</v>
      </c>
      <c r="C131" s="52" t="s">
        <v>97</v>
      </c>
      <c r="D131" s="52"/>
      <c r="E131" s="11">
        <f t="shared" si="20"/>
        <v>1723</v>
      </c>
      <c r="F131" s="11">
        <f t="shared" si="20"/>
        <v>503</v>
      </c>
      <c r="G131" s="12">
        <f t="shared" si="20"/>
        <v>155.7</v>
      </c>
    </row>
    <row r="132" spans="1:7" ht="34.5" customHeight="1">
      <c r="A132" s="53" t="s">
        <v>12</v>
      </c>
      <c r="B132" s="54" t="s">
        <v>179</v>
      </c>
      <c r="C132" s="54" t="s">
        <v>97</v>
      </c>
      <c r="D132" s="54" t="s">
        <v>11</v>
      </c>
      <c r="E132" s="13">
        <f>1033.8+689.2</f>
        <v>1723</v>
      </c>
      <c r="F132" s="13">
        <v>503</v>
      </c>
      <c r="G132" s="14">
        <v>155.7</v>
      </c>
    </row>
    <row r="133" spans="1:7" ht="34.5" customHeight="1">
      <c r="A133" s="64" t="s">
        <v>116</v>
      </c>
      <c r="B133" s="50" t="s">
        <v>180</v>
      </c>
      <c r="C133" s="50"/>
      <c r="D133" s="50"/>
      <c r="E133" s="10">
        <f t="shared" si="20"/>
        <v>109.80000000000001</v>
      </c>
      <c r="F133" s="10">
        <f t="shared" si="20"/>
        <v>0</v>
      </c>
      <c r="G133" s="3">
        <f t="shared" si="20"/>
        <v>91.9</v>
      </c>
    </row>
    <row r="134" spans="1:7" ht="34.5" customHeight="1">
      <c r="A134" s="51" t="s">
        <v>108</v>
      </c>
      <c r="B134" s="52" t="s">
        <v>180</v>
      </c>
      <c r="C134" s="52" t="s">
        <v>97</v>
      </c>
      <c r="D134" s="52"/>
      <c r="E134" s="11">
        <f t="shared" si="20"/>
        <v>109.80000000000001</v>
      </c>
      <c r="F134" s="11">
        <f t="shared" si="20"/>
        <v>0</v>
      </c>
      <c r="G134" s="12">
        <f t="shared" si="20"/>
        <v>91.9</v>
      </c>
    </row>
    <row r="135" spans="1:7" ht="34.5" customHeight="1">
      <c r="A135" s="53" t="s">
        <v>12</v>
      </c>
      <c r="B135" s="54" t="s">
        <v>180</v>
      </c>
      <c r="C135" s="54" t="s">
        <v>97</v>
      </c>
      <c r="D135" s="54" t="s">
        <v>11</v>
      </c>
      <c r="E135" s="13">
        <f>84.9+24.9</f>
        <v>109.80000000000001</v>
      </c>
      <c r="F135" s="13">
        <v>0</v>
      </c>
      <c r="G135" s="14">
        <v>91.9</v>
      </c>
    </row>
    <row r="136" spans="1:7" ht="15.75">
      <c r="A136" s="151" t="s">
        <v>44</v>
      </c>
      <c r="B136" s="47" t="s">
        <v>42</v>
      </c>
      <c r="C136" s="89"/>
      <c r="D136" s="89"/>
      <c r="E136" s="96">
        <f>E137</f>
        <v>10374.8</v>
      </c>
      <c r="F136" s="96">
        <f>F137</f>
        <v>816.7</v>
      </c>
      <c r="G136" s="97">
        <f>G137</f>
        <v>494.5</v>
      </c>
    </row>
    <row r="137" spans="1:7" ht="15.75">
      <c r="A137" s="55" t="s">
        <v>31</v>
      </c>
      <c r="B137" s="47" t="s">
        <v>43</v>
      </c>
      <c r="C137" s="47"/>
      <c r="D137" s="47"/>
      <c r="E137" s="152">
        <f>E138+E141+E144+E147+E173+E195+E198+E201+E192+E206+E184+E150+E153+E168+E189+E159+E165+E176+E156</f>
        <v>10374.8</v>
      </c>
      <c r="F137" s="152">
        <f>F138+F141+F144+F147+F173+F195+F198+F201+F192+F206+F184+F150+F153+F168</f>
        <v>816.7</v>
      </c>
      <c r="G137" s="152">
        <f>G138+G141+G144+G147+G173+G195+G198+G201+G192+G206+G184+G150+G153+G168</f>
        <v>494.5</v>
      </c>
    </row>
    <row r="138" spans="1:7" ht="15">
      <c r="A138" s="59" t="s">
        <v>59</v>
      </c>
      <c r="B138" s="50" t="s">
        <v>60</v>
      </c>
      <c r="C138" s="50"/>
      <c r="D138" s="50"/>
      <c r="E138" s="10">
        <f aca="true" t="shared" si="21" ref="E138:G139">E139</f>
        <v>556.1</v>
      </c>
      <c r="F138" s="10">
        <f t="shared" si="21"/>
        <v>0</v>
      </c>
      <c r="G138" s="3">
        <f t="shared" si="21"/>
        <v>0</v>
      </c>
    </row>
    <row r="139" spans="1:7" ht="15">
      <c r="A139" s="98" t="s">
        <v>107</v>
      </c>
      <c r="B139" s="66" t="s">
        <v>60</v>
      </c>
      <c r="C139" s="66" t="s">
        <v>100</v>
      </c>
      <c r="D139" s="66"/>
      <c r="E139" s="26">
        <f t="shared" si="21"/>
        <v>556.1</v>
      </c>
      <c r="F139" s="26">
        <f t="shared" si="21"/>
        <v>0</v>
      </c>
      <c r="G139" s="4">
        <f t="shared" si="21"/>
        <v>0</v>
      </c>
    </row>
    <row r="140" spans="1:7" ht="15">
      <c r="A140" s="165" t="s">
        <v>19</v>
      </c>
      <c r="B140" s="68" t="s">
        <v>60</v>
      </c>
      <c r="C140" s="68" t="s">
        <v>100</v>
      </c>
      <c r="D140" s="68" t="s">
        <v>20</v>
      </c>
      <c r="E140" s="23">
        <v>556.1</v>
      </c>
      <c r="F140" s="23">
        <v>0</v>
      </c>
      <c r="G140" s="5">
        <v>0</v>
      </c>
    </row>
    <row r="141" spans="1:7" ht="15">
      <c r="A141" s="64" t="s">
        <v>61</v>
      </c>
      <c r="B141" s="50" t="s">
        <v>62</v>
      </c>
      <c r="C141" s="50"/>
      <c r="D141" s="50"/>
      <c r="E141" s="10">
        <f aca="true" t="shared" si="22" ref="E141:G142">E142</f>
        <v>50</v>
      </c>
      <c r="F141" s="10">
        <f t="shared" si="22"/>
        <v>0</v>
      </c>
      <c r="G141" s="3">
        <f t="shared" si="22"/>
        <v>0</v>
      </c>
    </row>
    <row r="142" spans="1:7" ht="15">
      <c r="A142" s="77" t="s">
        <v>106</v>
      </c>
      <c r="B142" s="66" t="s">
        <v>62</v>
      </c>
      <c r="C142" s="66" t="s">
        <v>101</v>
      </c>
      <c r="D142" s="66"/>
      <c r="E142" s="26">
        <f t="shared" si="22"/>
        <v>50</v>
      </c>
      <c r="F142" s="26">
        <f t="shared" si="22"/>
        <v>0</v>
      </c>
      <c r="G142" s="4">
        <f t="shared" si="22"/>
        <v>0</v>
      </c>
    </row>
    <row r="143" spans="1:7" ht="15">
      <c r="A143" s="53" t="s">
        <v>23</v>
      </c>
      <c r="B143" s="68" t="s">
        <v>62</v>
      </c>
      <c r="C143" s="68" t="s">
        <v>101</v>
      </c>
      <c r="D143" s="68" t="s">
        <v>24</v>
      </c>
      <c r="E143" s="23">
        <v>50</v>
      </c>
      <c r="F143" s="23">
        <v>0</v>
      </c>
      <c r="G143" s="5">
        <v>0</v>
      </c>
    </row>
    <row r="144" spans="1:7" ht="15">
      <c r="A144" s="64" t="s">
        <v>54</v>
      </c>
      <c r="B144" s="50" t="s">
        <v>55</v>
      </c>
      <c r="C144" s="50"/>
      <c r="D144" s="50"/>
      <c r="E144" s="10">
        <f aca="true" t="shared" si="23" ref="E144:G145">E145</f>
        <v>0</v>
      </c>
      <c r="F144" s="10">
        <f t="shared" si="23"/>
        <v>0</v>
      </c>
      <c r="G144" s="3">
        <f t="shared" si="23"/>
        <v>0</v>
      </c>
    </row>
    <row r="145" spans="1:7" ht="15">
      <c r="A145" s="98" t="s">
        <v>105</v>
      </c>
      <c r="B145" s="66" t="s">
        <v>55</v>
      </c>
      <c r="C145" s="66" t="s">
        <v>99</v>
      </c>
      <c r="D145" s="66"/>
      <c r="E145" s="26">
        <f t="shared" si="23"/>
        <v>0</v>
      </c>
      <c r="F145" s="26">
        <f t="shared" si="23"/>
        <v>0</v>
      </c>
      <c r="G145" s="4">
        <f t="shared" si="23"/>
        <v>0</v>
      </c>
    </row>
    <row r="146" spans="1:7" ht="15">
      <c r="A146" s="53" t="s">
        <v>28</v>
      </c>
      <c r="B146" s="68" t="s">
        <v>55</v>
      </c>
      <c r="C146" s="68" t="s">
        <v>99</v>
      </c>
      <c r="D146" s="68" t="s">
        <v>10</v>
      </c>
      <c r="E146" s="23">
        <v>0</v>
      </c>
      <c r="F146" s="23">
        <v>0</v>
      </c>
      <c r="G146" s="5">
        <v>0</v>
      </c>
    </row>
    <row r="147" spans="1:7" ht="15">
      <c r="A147" s="59" t="s">
        <v>56</v>
      </c>
      <c r="B147" s="50" t="s">
        <v>57</v>
      </c>
      <c r="C147" s="50"/>
      <c r="D147" s="50"/>
      <c r="E147" s="10">
        <f aca="true" t="shared" si="24" ref="E147:G148">E148</f>
        <v>20</v>
      </c>
      <c r="F147" s="10">
        <f t="shared" si="24"/>
        <v>22.9</v>
      </c>
      <c r="G147" s="3">
        <f t="shared" si="24"/>
        <v>23.8</v>
      </c>
    </row>
    <row r="148" spans="1:7" ht="30">
      <c r="A148" s="51" t="s">
        <v>108</v>
      </c>
      <c r="B148" s="66" t="s">
        <v>57</v>
      </c>
      <c r="C148" s="66" t="s">
        <v>97</v>
      </c>
      <c r="D148" s="66"/>
      <c r="E148" s="26">
        <f t="shared" si="24"/>
        <v>20</v>
      </c>
      <c r="F148" s="26">
        <f t="shared" si="24"/>
        <v>22.9</v>
      </c>
      <c r="G148" s="4">
        <f t="shared" si="24"/>
        <v>23.8</v>
      </c>
    </row>
    <row r="149" spans="1:7" ht="15">
      <c r="A149" s="53" t="s">
        <v>2</v>
      </c>
      <c r="B149" s="68" t="s">
        <v>57</v>
      </c>
      <c r="C149" s="68" t="s">
        <v>97</v>
      </c>
      <c r="D149" s="68" t="s">
        <v>22</v>
      </c>
      <c r="E149" s="23">
        <f>22-2</f>
        <v>20</v>
      </c>
      <c r="F149" s="23">
        <v>22.9</v>
      </c>
      <c r="G149" s="5">
        <v>23.8</v>
      </c>
    </row>
    <row r="150" spans="1:7" ht="45">
      <c r="A150" s="59" t="s">
        <v>85</v>
      </c>
      <c r="B150" s="50" t="s">
        <v>84</v>
      </c>
      <c r="C150" s="50"/>
      <c r="D150" s="50"/>
      <c r="E150" s="10">
        <f aca="true" t="shared" si="25" ref="E150:G151">E151</f>
        <v>96.1</v>
      </c>
      <c r="F150" s="10">
        <f t="shared" si="25"/>
        <v>0</v>
      </c>
      <c r="G150" s="3">
        <f t="shared" si="25"/>
        <v>0</v>
      </c>
    </row>
    <row r="151" spans="1:7" ht="30">
      <c r="A151" s="51" t="s">
        <v>108</v>
      </c>
      <c r="B151" s="66" t="s">
        <v>84</v>
      </c>
      <c r="C151" s="66" t="s">
        <v>97</v>
      </c>
      <c r="D151" s="66"/>
      <c r="E151" s="26">
        <f t="shared" si="25"/>
        <v>96.1</v>
      </c>
      <c r="F151" s="26">
        <f t="shared" si="25"/>
        <v>0</v>
      </c>
      <c r="G151" s="4">
        <f t="shared" si="25"/>
        <v>0</v>
      </c>
    </row>
    <row r="152" spans="1:7" ht="15">
      <c r="A152" s="53" t="s">
        <v>2</v>
      </c>
      <c r="B152" s="68" t="s">
        <v>84</v>
      </c>
      <c r="C152" s="68" t="s">
        <v>97</v>
      </c>
      <c r="D152" s="68" t="s">
        <v>22</v>
      </c>
      <c r="E152" s="23">
        <f>306-209.9</f>
        <v>96.1</v>
      </c>
      <c r="F152" s="23">
        <v>0</v>
      </c>
      <c r="G152" s="5">
        <v>0</v>
      </c>
    </row>
    <row r="153" spans="1:7" ht="15">
      <c r="A153" s="59" t="s">
        <v>93</v>
      </c>
      <c r="B153" s="50" t="s">
        <v>92</v>
      </c>
      <c r="C153" s="50"/>
      <c r="D153" s="50"/>
      <c r="E153" s="10">
        <f aca="true" t="shared" si="26" ref="E153:G157">E154</f>
        <v>179</v>
      </c>
      <c r="F153" s="10">
        <f t="shared" si="26"/>
        <v>90</v>
      </c>
      <c r="G153" s="3">
        <f t="shared" si="26"/>
        <v>0</v>
      </c>
    </row>
    <row r="154" spans="1:7" ht="30">
      <c r="A154" s="51" t="s">
        <v>108</v>
      </c>
      <c r="B154" s="66" t="s">
        <v>92</v>
      </c>
      <c r="C154" s="66" t="s">
        <v>97</v>
      </c>
      <c r="D154" s="66"/>
      <c r="E154" s="26">
        <f t="shared" si="26"/>
        <v>179</v>
      </c>
      <c r="F154" s="26">
        <f t="shared" si="26"/>
        <v>90</v>
      </c>
      <c r="G154" s="4">
        <f t="shared" si="26"/>
        <v>0</v>
      </c>
    </row>
    <row r="155" spans="1:7" ht="15">
      <c r="A155" s="53" t="s">
        <v>82</v>
      </c>
      <c r="B155" s="68" t="s">
        <v>92</v>
      </c>
      <c r="C155" s="68" t="s">
        <v>97</v>
      </c>
      <c r="D155" s="68" t="s">
        <v>83</v>
      </c>
      <c r="E155" s="23">
        <v>179</v>
      </c>
      <c r="F155" s="23">
        <v>90</v>
      </c>
      <c r="G155" s="5">
        <v>0</v>
      </c>
    </row>
    <row r="156" spans="1:7" ht="17.25" customHeight="1">
      <c r="A156" s="59" t="s">
        <v>221</v>
      </c>
      <c r="B156" s="50" t="s">
        <v>219</v>
      </c>
      <c r="C156" s="50"/>
      <c r="D156" s="50"/>
      <c r="E156" s="10">
        <f t="shared" si="26"/>
        <v>27.1</v>
      </c>
      <c r="F156" s="10">
        <f t="shared" si="26"/>
        <v>0</v>
      </c>
      <c r="G156" s="3">
        <f t="shared" si="26"/>
        <v>0</v>
      </c>
    </row>
    <row r="157" spans="1:7" ht="30">
      <c r="A157" s="51" t="s">
        <v>108</v>
      </c>
      <c r="B157" s="66" t="s">
        <v>219</v>
      </c>
      <c r="C157" s="66" t="s">
        <v>97</v>
      </c>
      <c r="D157" s="66"/>
      <c r="E157" s="26">
        <f t="shared" si="26"/>
        <v>27.1</v>
      </c>
      <c r="F157" s="26">
        <f t="shared" si="26"/>
        <v>0</v>
      </c>
      <c r="G157" s="4">
        <f t="shared" si="26"/>
        <v>0</v>
      </c>
    </row>
    <row r="158" spans="1:7" ht="15">
      <c r="A158" s="53" t="s">
        <v>220</v>
      </c>
      <c r="B158" s="68" t="s">
        <v>219</v>
      </c>
      <c r="C158" s="68" t="s">
        <v>97</v>
      </c>
      <c r="D158" s="2" t="s">
        <v>227</v>
      </c>
      <c r="E158" s="23">
        <v>27.1</v>
      </c>
      <c r="F158" s="23">
        <v>0</v>
      </c>
      <c r="G158" s="5">
        <v>0</v>
      </c>
    </row>
    <row r="159" spans="1:7" ht="30">
      <c r="A159" s="64" t="s">
        <v>205</v>
      </c>
      <c r="B159" s="50" t="s">
        <v>206</v>
      </c>
      <c r="C159" s="50"/>
      <c r="D159" s="50"/>
      <c r="E159" s="10">
        <f aca="true" t="shared" si="27" ref="E159:G160">E160</f>
        <v>3771.9</v>
      </c>
      <c r="F159" s="10">
        <f t="shared" si="27"/>
        <v>0</v>
      </c>
      <c r="G159" s="3">
        <f t="shared" si="27"/>
        <v>0</v>
      </c>
    </row>
    <row r="160" spans="1:7" ht="30">
      <c r="A160" s="51" t="s">
        <v>108</v>
      </c>
      <c r="B160" s="66" t="s">
        <v>206</v>
      </c>
      <c r="C160" s="66" t="s">
        <v>97</v>
      </c>
      <c r="D160" s="66"/>
      <c r="E160" s="11">
        <f t="shared" si="27"/>
        <v>3771.9</v>
      </c>
      <c r="F160" s="11">
        <f t="shared" si="27"/>
        <v>0</v>
      </c>
      <c r="G160" s="12">
        <f t="shared" si="27"/>
        <v>0</v>
      </c>
    </row>
    <row r="161" spans="1:7" ht="15">
      <c r="A161" s="53" t="s">
        <v>26</v>
      </c>
      <c r="B161" s="68" t="s">
        <v>206</v>
      </c>
      <c r="C161" s="68" t="s">
        <v>97</v>
      </c>
      <c r="D161" s="68" t="s">
        <v>27</v>
      </c>
      <c r="E161" s="13">
        <v>3771.9</v>
      </c>
      <c r="F161" s="13">
        <v>0</v>
      </c>
      <c r="G161" s="14">
        <v>0</v>
      </c>
    </row>
    <row r="162" spans="1:7" ht="15">
      <c r="A162" s="59" t="s">
        <v>231</v>
      </c>
      <c r="B162" s="50" t="s">
        <v>228</v>
      </c>
      <c r="C162" s="50"/>
      <c r="D162" s="50"/>
      <c r="E162" s="10">
        <f aca="true" t="shared" si="28" ref="E162:G163">E163</f>
        <v>270.90000000000003</v>
      </c>
      <c r="F162" s="10">
        <f t="shared" si="28"/>
        <v>0</v>
      </c>
      <c r="G162" s="10">
        <f t="shared" si="28"/>
        <v>0</v>
      </c>
    </row>
    <row r="163" spans="1:7" ht="30">
      <c r="A163" s="51" t="s">
        <v>108</v>
      </c>
      <c r="B163" s="66" t="s">
        <v>228</v>
      </c>
      <c r="C163" s="66" t="s">
        <v>97</v>
      </c>
      <c r="D163" s="66"/>
      <c r="E163" s="155">
        <f t="shared" si="28"/>
        <v>270.90000000000003</v>
      </c>
      <c r="F163" s="155">
        <f t="shared" si="28"/>
        <v>0</v>
      </c>
      <c r="G163" s="157">
        <f t="shared" si="28"/>
        <v>0</v>
      </c>
    </row>
    <row r="164" spans="1:7" ht="15">
      <c r="A164" s="53" t="s">
        <v>3</v>
      </c>
      <c r="B164" s="68" t="s">
        <v>228</v>
      </c>
      <c r="C164" s="68" t="s">
        <v>97</v>
      </c>
      <c r="D164" s="68" t="s">
        <v>4</v>
      </c>
      <c r="E164" s="26">
        <f>291.6-20.7</f>
        <v>270.90000000000003</v>
      </c>
      <c r="F164" s="26">
        <v>0</v>
      </c>
      <c r="G164" s="4">
        <v>0</v>
      </c>
    </row>
    <row r="165" spans="1:7" ht="15">
      <c r="A165" s="59" t="s">
        <v>208</v>
      </c>
      <c r="B165" s="50" t="s">
        <v>207</v>
      </c>
      <c r="C165" s="50"/>
      <c r="D165" s="50"/>
      <c r="E165" s="10">
        <f aca="true" t="shared" si="29" ref="E165:G166">E166</f>
        <v>619</v>
      </c>
      <c r="F165" s="10">
        <f t="shared" si="29"/>
        <v>0</v>
      </c>
      <c r="G165" s="10">
        <f t="shared" si="29"/>
        <v>0</v>
      </c>
    </row>
    <row r="166" spans="1:7" ht="30">
      <c r="A166" s="51" t="s">
        <v>108</v>
      </c>
      <c r="B166" s="66" t="s">
        <v>207</v>
      </c>
      <c r="C166" s="66" t="s">
        <v>97</v>
      </c>
      <c r="D166" s="66"/>
      <c r="E166" s="26">
        <f t="shared" si="29"/>
        <v>619</v>
      </c>
      <c r="F166" s="26">
        <f t="shared" si="29"/>
        <v>0</v>
      </c>
      <c r="G166" s="4">
        <f t="shared" si="29"/>
        <v>0</v>
      </c>
    </row>
    <row r="167" spans="1:7" ht="15">
      <c r="A167" s="53" t="s">
        <v>3</v>
      </c>
      <c r="B167" s="68" t="s">
        <v>207</v>
      </c>
      <c r="C167" s="68" t="s">
        <v>97</v>
      </c>
      <c r="D167" s="68" t="s">
        <v>4</v>
      </c>
      <c r="E167" s="23">
        <v>619</v>
      </c>
      <c r="F167" s="23">
        <v>0</v>
      </c>
      <c r="G167" s="5">
        <v>0</v>
      </c>
    </row>
    <row r="168" spans="1:7" ht="30">
      <c r="A168" s="64" t="s">
        <v>95</v>
      </c>
      <c r="B168" s="50" t="s">
        <v>94</v>
      </c>
      <c r="C168" s="50"/>
      <c r="D168" s="50"/>
      <c r="E168" s="10">
        <f>E169+E171</f>
        <v>205.39999999999998</v>
      </c>
      <c r="F168" s="10">
        <f aca="true" t="shared" si="30" ref="E168:G171">F169</f>
        <v>244.5</v>
      </c>
      <c r="G168" s="10">
        <f t="shared" si="30"/>
        <v>0</v>
      </c>
    </row>
    <row r="169" spans="1:7" ht="30">
      <c r="A169" s="51" t="s">
        <v>108</v>
      </c>
      <c r="B169" s="66" t="s">
        <v>94</v>
      </c>
      <c r="C169" s="66" t="s">
        <v>97</v>
      </c>
      <c r="D169" s="66"/>
      <c r="E169" s="26">
        <f t="shared" si="30"/>
        <v>204.29999999999998</v>
      </c>
      <c r="F169" s="26">
        <f t="shared" si="30"/>
        <v>244.5</v>
      </c>
      <c r="G169" s="4">
        <f t="shared" si="30"/>
        <v>0</v>
      </c>
    </row>
    <row r="170" spans="1:7" ht="15">
      <c r="A170" s="53" t="s">
        <v>5</v>
      </c>
      <c r="B170" s="68" t="s">
        <v>94</v>
      </c>
      <c r="C170" s="68" t="s">
        <v>97</v>
      </c>
      <c r="D170" s="68" t="s">
        <v>6</v>
      </c>
      <c r="E170" s="23">
        <f>235.1-30.8</f>
        <v>204.29999999999998</v>
      </c>
      <c r="F170" s="23">
        <v>244.5</v>
      </c>
      <c r="G170" s="5">
        <v>0</v>
      </c>
    </row>
    <row r="171" spans="1:7" ht="15">
      <c r="A171" s="98" t="s">
        <v>105</v>
      </c>
      <c r="B171" s="66" t="s">
        <v>94</v>
      </c>
      <c r="C171" s="66">
        <v>800</v>
      </c>
      <c r="D171" s="66"/>
      <c r="E171" s="26">
        <f t="shared" si="30"/>
        <v>1.1</v>
      </c>
      <c r="F171" s="26">
        <f t="shared" si="30"/>
        <v>0</v>
      </c>
      <c r="G171" s="4">
        <f t="shared" si="30"/>
        <v>0</v>
      </c>
    </row>
    <row r="172" spans="1:7" ht="15">
      <c r="A172" s="53" t="s">
        <v>5</v>
      </c>
      <c r="B172" s="68" t="s">
        <v>94</v>
      </c>
      <c r="C172" s="68">
        <v>800</v>
      </c>
      <c r="D172" s="68" t="s">
        <v>6</v>
      </c>
      <c r="E172" s="23">
        <v>1.1</v>
      </c>
      <c r="F172" s="23">
        <v>0</v>
      </c>
      <c r="G172" s="5">
        <v>0</v>
      </c>
    </row>
    <row r="173" spans="1:7" ht="30">
      <c r="A173" s="59" t="s">
        <v>170</v>
      </c>
      <c r="B173" s="50" t="s">
        <v>169</v>
      </c>
      <c r="C173" s="50"/>
      <c r="D173" s="50"/>
      <c r="E173" s="10">
        <f aca="true" t="shared" si="31" ref="E173:G174">E174</f>
        <v>506.70000000000005</v>
      </c>
      <c r="F173" s="10">
        <f t="shared" si="31"/>
        <v>0</v>
      </c>
      <c r="G173" s="10">
        <f t="shared" si="31"/>
        <v>0</v>
      </c>
    </row>
    <row r="174" spans="1:7" ht="30">
      <c r="A174" s="51" t="s">
        <v>108</v>
      </c>
      <c r="B174" s="66" t="s">
        <v>169</v>
      </c>
      <c r="C174" s="66" t="s">
        <v>97</v>
      </c>
      <c r="D174" s="66"/>
      <c r="E174" s="26">
        <f t="shared" si="31"/>
        <v>506.70000000000005</v>
      </c>
      <c r="F174" s="26">
        <f t="shared" si="31"/>
        <v>0</v>
      </c>
      <c r="G174" s="4">
        <f t="shared" si="31"/>
        <v>0</v>
      </c>
    </row>
    <row r="175" spans="1:7" ht="15">
      <c r="A175" s="53" t="s">
        <v>3</v>
      </c>
      <c r="B175" s="68" t="s">
        <v>169</v>
      </c>
      <c r="C175" s="68" t="s">
        <v>97</v>
      </c>
      <c r="D175" s="68" t="s">
        <v>4</v>
      </c>
      <c r="E175" s="23">
        <f>507.1-0.4</f>
        <v>506.70000000000005</v>
      </c>
      <c r="F175" s="23">
        <v>0</v>
      </c>
      <c r="G175" s="5">
        <v>0</v>
      </c>
    </row>
    <row r="176" spans="1:7" ht="15">
      <c r="A176" s="64" t="s">
        <v>209</v>
      </c>
      <c r="B176" s="50" t="s">
        <v>210</v>
      </c>
      <c r="C176" s="50"/>
      <c r="D176" s="50"/>
      <c r="E176" s="10">
        <f>E177+E179</f>
        <v>1670.8</v>
      </c>
      <c r="F176" s="10">
        <f aca="true" t="shared" si="32" ref="E176:G179">F177</f>
        <v>0</v>
      </c>
      <c r="G176" s="10">
        <f t="shared" si="32"/>
        <v>0</v>
      </c>
    </row>
    <row r="177" spans="1:7" ht="30">
      <c r="A177" s="51" t="s">
        <v>108</v>
      </c>
      <c r="B177" s="66" t="s">
        <v>210</v>
      </c>
      <c r="C177" s="66" t="s">
        <v>97</v>
      </c>
      <c r="D177" s="66"/>
      <c r="E177" s="26">
        <f t="shared" si="32"/>
        <v>704.3</v>
      </c>
      <c r="F177" s="26">
        <f t="shared" si="32"/>
        <v>0</v>
      </c>
      <c r="G177" s="4">
        <f t="shared" si="32"/>
        <v>0</v>
      </c>
    </row>
    <row r="178" spans="1:7" ht="15">
      <c r="A178" s="60" t="s">
        <v>5</v>
      </c>
      <c r="B178" s="66" t="s">
        <v>210</v>
      </c>
      <c r="C178" s="66" t="s">
        <v>97</v>
      </c>
      <c r="D178" s="66" t="s">
        <v>6</v>
      </c>
      <c r="E178" s="26">
        <f>105+599.3</f>
        <v>704.3</v>
      </c>
      <c r="F178" s="26">
        <v>0</v>
      </c>
      <c r="G178" s="4">
        <v>0</v>
      </c>
    </row>
    <row r="179" spans="1:7" ht="15">
      <c r="A179" s="51" t="s">
        <v>105</v>
      </c>
      <c r="B179" s="132" t="s">
        <v>210</v>
      </c>
      <c r="C179" s="132">
        <v>800</v>
      </c>
      <c r="D179" s="132"/>
      <c r="E179" s="133">
        <f t="shared" si="32"/>
        <v>966.5</v>
      </c>
      <c r="F179" s="133">
        <f t="shared" si="32"/>
        <v>0</v>
      </c>
      <c r="G179" s="134">
        <f t="shared" si="32"/>
        <v>0</v>
      </c>
    </row>
    <row r="180" spans="1:7" ht="15">
      <c r="A180" s="53" t="s">
        <v>5</v>
      </c>
      <c r="B180" s="68" t="s">
        <v>210</v>
      </c>
      <c r="C180" s="68">
        <v>800</v>
      </c>
      <c r="D180" s="68" t="s">
        <v>6</v>
      </c>
      <c r="E180" s="23">
        <v>966.5</v>
      </c>
      <c r="F180" s="23">
        <v>0</v>
      </c>
      <c r="G180" s="5">
        <v>0</v>
      </c>
    </row>
    <row r="181" spans="1:7" ht="30">
      <c r="A181" s="59" t="s">
        <v>229</v>
      </c>
      <c r="B181" s="66" t="s">
        <v>232</v>
      </c>
      <c r="C181" s="50"/>
      <c r="D181" s="50"/>
      <c r="E181" s="10">
        <f aca="true" t="shared" si="33" ref="E181:G182">E182</f>
        <v>176.9</v>
      </c>
      <c r="F181" s="10">
        <f t="shared" si="33"/>
        <v>0</v>
      </c>
      <c r="G181" s="10">
        <f t="shared" si="33"/>
        <v>0</v>
      </c>
    </row>
    <row r="182" spans="1:7" ht="30">
      <c r="A182" s="51" t="s">
        <v>108</v>
      </c>
      <c r="B182" s="66" t="s">
        <v>232</v>
      </c>
      <c r="C182" s="66"/>
      <c r="D182" s="66"/>
      <c r="E182" s="155">
        <f t="shared" si="33"/>
        <v>176.9</v>
      </c>
      <c r="F182" s="155">
        <f t="shared" si="33"/>
        <v>0</v>
      </c>
      <c r="G182" s="157">
        <f t="shared" si="33"/>
        <v>0</v>
      </c>
    </row>
    <row r="183" spans="1:7" ht="15">
      <c r="A183" s="53" t="s">
        <v>12</v>
      </c>
      <c r="B183" s="66" t="s">
        <v>232</v>
      </c>
      <c r="C183" s="66" t="s">
        <v>97</v>
      </c>
      <c r="D183" s="54" t="s">
        <v>11</v>
      </c>
      <c r="E183" s="26">
        <v>176.9</v>
      </c>
      <c r="F183" s="26">
        <v>0</v>
      </c>
      <c r="G183" s="4">
        <v>0</v>
      </c>
    </row>
    <row r="184" spans="1:7" ht="30">
      <c r="A184" s="153" t="s">
        <v>233</v>
      </c>
      <c r="B184" s="145" t="s">
        <v>69</v>
      </c>
      <c r="C184" s="112"/>
      <c r="D184" s="145"/>
      <c r="E184" s="154">
        <f>E187+E185</f>
        <v>314.6</v>
      </c>
      <c r="F184" s="155">
        <f>F187+F185</f>
        <v>328.5</v>
      </c>
      <c r="G184" s="156">
        <f>G187+G185</f>
        <v>339.9</v>
      </c>
    </row>
    <row r="185" spans="1:7" ht="60">
      <c r="A185" s="62" t="s">
        <v>104</v>
      </c>
      <c r="B185" s="66" t="s">
        <v>69</v>
      </c>
      <c r="C185" s="66" t="s">
        <v>98</v>
      </c>
      <c r="D185" s="66"/>
      <c r="E185" s="69">
        <f>E186</f>
        <v>252.6</v>
      </c>
      <c r="F185" s="11">
        <f>F186</f>
        <v>262.9</v>
      </c>
      <c r="G185" s="12">
        <f>G186</f>
        <v>288.3</v>
      </c>
    </row>
    <row r="186" spans="1:7" ht="15">
      <c r="A186" s="53" t="s">
        <v>71</v>
      </c>
      <c r="B186" s="68" t="s">
        <v>69</v>
      </c>
      <c r="C186" s="68" t="s">
        <v>98</v>
      </c>
      <c r="D186" s="68" t="s">
        <v>70</v>
      </c>
      <c r="E186" s="70">
        <v>252.6</v>
      </c>
      <c r="F186" s="13">
        <v>262.9</v>
      </c>
      <c r="G186" s="14">
        <v>288.3</v>
      </c>
    </row>
    <row r="187" spans="1:7" ht="30">
      <c r="A187" s="51" t="s">
        <v>108</v>
      </c>
      <c r="B187" s="66" t="s">
        <v>69</v>
      </c>
      <c r="C187" s="66" t="s">
        <v>97</v>
      </c>
      <c r="D187" s="66"/>
      <c r="E187" s="11">
        <f>E188</f>
        <v>62</v>
      </c>
      <c r="F187" s="11">
        <f>F188</f>
        <v>65.6</v>
      </c>
      <c r="G187" s="12">
        <f>G188</f>
        <v>51.599999999999966</v>
      </c>
    </row>
    <row r="188" spans="1:7" ht="15">
      <c r="A188" s="53" t="s">
        <v>71</v>
      </c>
      <c r="B188" s="68" t="s">
        <v>69</v>
      </c>
      <c r="C188" s="68" t="s">
        <v>97</v>
      </c>
      <c r="D188" s="68" t="s">
        <v>70</v>
      </c>
      <c r="E188" s="13">
        <v>62</v>
      </c>
      <c r="F188" s="13">
        <v>65.6</v>
      </c>
      <c r="G188" s="14">
        <f>339.9-288.3</f>
        <v>51.599999999999966</v>
      </c>
    </row>
    <row r="189" spans="1:7" ht="15">
      <c r="A189" s="121" t="s">
        <v>202</v>
      </c>
      <c r="B189" s="50" t="s">
        <v>203</v>
      </c>
      <c r="C189" s="50"/>
      <c r="D189" s="50"/>
      <c r="E189" s="10">
        <f aca="true" t="shared" si="34" ref="E189:G190">E190</f>
        <v>1750</v>
      </c>
      <c r="F189" s="10">
        <f t="shared" si="34"/>
        <v>0</v>
      </c>
      <c r="G189" s="10">
        <f t="shared" si="34"/>
        <v>0</v>
      </c>
    </row>
    <row r="190" spans="1:7" ht="30">
      <c r="A190" s="122" t="s">
        <v>204</v>
      </c>
      <c r="B190" s="66" t="s">
        <v>203</v>
      </c>
      <c r="C190" s="66">
        <v>400</v>
      </c>
      <c r="D190" s="66"/>
      <c r="E190" s="26">
        <f t="shared" si="34"/>
        <v>1750</v>
      </c>
      <c r="F190" s="26">
        <f t="shared" si="34"/>
        <v>0</v>
      </c>
      <c r="G190" s="4">
        <f t="shared" si="34"/>
        <v>0</v>
      </c>
    </row>
    <row r="191" spans="1:7" ht="15">
      <c r="A191" s="53" t="s">
        <v>5</v>
      </c>
      <c r="B191" s="68" t="s">
        <v>203</v>
      </c>
      <c r="C191" s="68">
        <v>400</v>
      </c>
      <c r="D191" s="68" t="s">
        <v>6</v>
      </c>
      <c r="E191" s="23">
        <v>1750</v>
      </c>
      <c r="F191" s="23">
        <v>0</v>
      </c>
      <c r="G191" s="5">
        <v>0</v>
      </c>
    </row>
    <row r="192" spans="1:7" ht="30">
      <c r="A192" s="100" t="s">
        <v>49</v>
      </c>
      <c r="B192" s="65" t="s">
        <v>50</v>
      </c>
      <c r="C192" s="65"/>
      <c r="D192" s="65"/>
      <c r="E192" s="29">
        <f aca="true" t="shared" si="35" ref="E192:G193">E193</f>
        <v>138.7</v>
      </c>
      <c r="F192" s="29">
        <f t="shared" si="35"/>
        <v>130.8</v>
      </c>
      <c r="G192" s="30">
        <f t="shared" si="35"/>
        <v>130.8</v>
      </c>
    </row>
    <row r="193" spans="1:7" ht="30">
      <c r="A193" s="62" t="s">
        <v>108</v>
      </c>
      <c r="B193" s="66" t="s">
        <v>50</v>
      </c>
      <c r="C193" s="66" t="s">
        <v>97</v>
      </c>
      <c r="D193" s="66"/>
      <c r="E193" s="11">
        <f t="shared" si="35"/>
        <v>138.7</v>
      </c>
      <c r="F193" s="11">
        <f t="shared" si="35"/>
        <v>130.8</v>
      </c>
      <c r="G193" s="12">
        <f t="shared" si="35"/>
        <v>130.8</v>
      </c>
    </row>
    <row r="194" spans="1:7" ht="15">
      <c r="A194" s="53" t="s">
        <v>26</v>
      </c>
      <c r="B194" s="68" t="s">
        <v>50</v>
      </c>
      <c r="C194" s="68" t="s">
        <v>97</v>
      </c>
      <c r="D194" s="68" t="s">
        <v>27</v>
      </c>
      <c r="E194" s="13">
        <v>138.7</v>
      </c>
      <c r="F194" s="13">
        <v>130.8</v>
      </c>
      <c r="G194" s="14">
        <v>130.8</v>
      </c>
    </row>
    <row r="195" spans="1:7" ht="30">
      <c r="A195" s="64" t="s">
        <v>72</v>
      </c>
      <c r="B195" s="50" t="s">
        <v>51</v>
      </c>
      <c r="C195" s="50"/>
      <c r="D195" s="50"/>
      <c r="E195" s="10">
        <f aca="true" t="shared" si="36" ref="E195:G196">E196</f>
        <v>228.3</v>
      </c>
      <c r="F195" s="10">
        <f t="shared" si="36"/>
        <v>0</v>
      </c>
      <c r="G195" s="3">
        <f t="shared" si="36"/>
        <v>0</v>
      </c>
    </row>
    <row r="196" spans="1:7" ht="15">
      <c r="A196" s="101" t="s">
        <v>103</v>
      </c>
      <c r="B196" s="66" t="s">
        <v>51</v>
      </c>
      <c r="C196" s="66" t="s">
        <v>102</v>
      </c>
      <c r="D196" s="66"/>
      <c r="E196" s="26">
        <f t="shared" si="36"/>
        <v>228.3</v>
      </c>
      <c r="F196" s="26">
        <f t="shared" si="36"/>
        <v>0</v>
      </c>
      <c r="G196" s="4">
        <f t="shared" si="36"/>
        <v>0</v>
      </c>
    </row>
    <row r="197" spans="1:7" ht="30">
      <c r="A197" s="53" t="s">
        <v>67</v>
      </c>
      <c r="B197" s="68" t="s">
        <v>51</v>
      </c>
      <c r="C197" s="68" t="s">
        <v>102</v>
      </c>
      <c r="D197" s="68" t="s">
        <v>25</v>
      </c>
      <c r="E197" s="23">
        <v>228.3</v>
      </c>
      <c r="F197" s="23">
        <v>0</v>
      </c>
      <c r="G197" s="5">
        <v>0</v>
      </c>
    </row>
    <row r="198" spans="1:7" ht="30">
      <c r="A198" s="64" t="s">
        <v>52</v>
      </c>
      <c r="B198" s="50" t="s">
        <v>53</v>
      </c>
      <c r="C198" s="50"/>
      <c r="D198" s="50"/>
      <c r="E198" s="10">
        <f aca="true" t="shared" si="37" ref="E198:G199">E199</f>
        <v>92.5</v>
      </c>
      <c r="F198" s="10">
        <f t="shared" si="37"/>
        <v>0</v>
      </c>
      <c r="G198" s="3">
        <f t="shared" si="37"/>
        <v>0</v>
      </c>
    </row>
    <row r="199" spans="1:7" ht="15">
      <c r="A199" s="101" t="s">
        <v>103</v>
      </c>
      <c r="B199" s="66" t="s">
        <v>53</v>
      </c>
      <c r="C199" s="66" t="s">
        <v>102</v>
      </c>
      <c r="D199" s="66"/>
      <c r="E199" s="26">
        <f t="shared" si="37"/>
        <v>92.5</v>
      </c>
      <c r="F199" s="26">
        <f t="shared" si="37"/>
        <v>0</v>
      </c>
      <c r="G199" s="4">
        <f t="shared" si="37"/>
        <v>0</v>
      </c>
    </row>
    <row r="200" spans="1:7" ht="15">
      <c r="A200" s="53" t="s">
        <v>2</v>
      </c>
      <c r="B200" s="68" t="s">
        <v>53</v>
      </c>
      <c r="C200" s="68" t="s">
        <v>102</v>
      </c>
      <c r="D200" s="68" t="s">
        <v>22</v>
      </c>
      <c r="E200" s="23">
        <v>92.5</v>
      </c>
      <c r="F200" s="23">
        <v>0</v>
      </c>
      <c r="G200" s="5">
        <v>0</v>
      </c>
    </row>
    <row r="201" spans="1:7" ht="45">
      <c r="A201" s="64" t="s">
        <v>45</v>
      </c>
      <c r="B201" s="50" t="s">
        <v>46</v>
      </c>
      <c r="C201" s="50"/>
      <c r="D201" s="50"/>
      <c r="E201" s="10">
        <f>E202+E204</f>
        <v>33.1</v>
      </c>
      <c r="F201" s="10">
        <f aca="true" t="shared" si="38" ref="E201:G204">F202</f>
        <v>0</v>
      </c>
      <c r="G201" s="3">
        <f t="shared" si="38"/>
        <v>0</v>
      </c>
    </row>
    <row r="202" spans="1:7" ht="15">
      <c r="A202" s="101" t="s">
        <v>103</v>
      </c>
      <c r="B202" s="66" t="s">
        <v>46</v>
      </c>
      <c r="C202" s="66" t="s">
        <v>102</v>
      </c>
      <c r="D202" s="66"/>
      <c r="E202" s="26">
        <f t="shared" si="38"/>
        <v>16.6</v>
      </c>
      <c r="F202" s="26">
        <f t="shared" si="38"/>
        <v>0</v>
      </c>
      <c r="G202" s="4">
        <f t="shared" si="38"/>
        <v>0</v>
      </c>
    </row>
    <row r="203" spans="1:7" ht="45">
      <c r="A203" s="53" t="s">
        <v>8</v>
      </c>
      <c r="B203" s="68" t="s">
        <v>46</v>
      </c>
      <c r="C203" s="68" t="s">
        <v>102</v>
      </c>
      <c r="D203" s="68" t="s">
        <v>0</v>
      </c>
      <c r="E203" s="23">
        <v>16.6</v>
      </c>
      <c r="F203" s="23">
        <v>0</v>
      </c>
      <c r="G203" s="5">
        <v>0</v>
      </c>
    </row>
    <row r="204" spans="1:7" ht="15">
      <c r="A204" s="101" t="s">
        <v>103</v>
      </c>
      <c r="B204" s="66" t="s">
        <v>46</v>
      </c>
      <c r="C204" s="66" t="s">
        <v>102</v>
      </c>
      <c r="D204" s="66"/>
      <c r="E204" s="26">
        <f t="shared" si="38"/>
        <v>16.5</v>
      </c>
      <c r="F204" s="26">
        <f t="shared" si="38"/>
        <v>0</v>
      </c>
      <c r="G204" s="4">
        <f t="shared" si="38"/>
        <v>0</v>
      </c>
    </row>
    <row r="205" spans="1:7" ht="30">
      <c r="A205" s="53" t="s">
        <v>67</v>
      </c>
      <c r="B205" s="68" t="s">
        <v>46</v>
      </c>
      <c r="C205" s="68" t="s">
        <v>102</v>
      </c>
      <c r="D205" s="2" t="s">
        <v>25</v>
      </c>
      <c r="E205" s="23">
        <v>16.5</v>
      </c>
      <c r="F205" s="23">
        <v>0</v>
      </c>
      <c r="G205" s="5">
        <v>0</v>
      </c>
    </row>
    <row r="206" spans="1:7" ht="30">
      <c r="A206" s="102" t="s">
        <v>48</v>
      </c>
      <c r="B206" s="50" t="s">
        <v>47</v>
      </c>
      <c r="C206" s="50"/>
      <c r="D206" s="50"/>
      <c r="E206" s="10">
        <f aca="true" t="shared" si="39" ref="E206:G207">E207</f>
        <v>115.5</v>
      </c>
      <c r="F206" s="10">
        <f t="shared" si="39"/>
        <v>0</v>
      </c>
      <c r="G206" s="3">
        <f t="shared" si="39"/>
        <v>0</v>
      </c>
    </row>
    <row r="207" spans="1:7" ht="15">
      <c r="A207" s="101" t="s">
        <v>103</v>
      </c>
      <c r="B207" s="66" t="s">
        <v>47</v>
      </c>
      <c r="C207" s="66" t="s">
        <v>102</v>
      </c>
      <c r="D207" s="66"/>
      <c r="E207" s="26">
        <f t="shared" si="39"/>
        <v>115.5</v>
      </c>
      <c r="F207" s="26">
        <f t="shared" si="39"/>
        <v>0</v>
      </c>
      <c r="G207" s="4">
        <f t="shared" si="39"/>
        <v>0</v>
      </c>
    </row>
    <row r="208" spans="1:7" ht="45.75" thickBot="1">
      <c r="A208" s="53" t="s">
        <v>9</v>
      </c>
      <c r="B208" s="68" t="s">
        <v>47</v>
      </c>
      <c r="C208" s="68" t="s">
        <v>102</v>
      </c>
      <c r="D208" s="68" t="s">
        <v>1</v>
      </c>
      <c r="E208" s="27">
        <v>115.5</v>
      </c>
      <c r="F208" s="27">
        <v>0</v>
      </c>
      <c r="G208" s="28">
        <v>0</v>
      </c>
    </row>
  </sheetData>
  <sheetProtection/>
  <autoFilter ref="A14:G209"/>
  <mergeCells count="11">
    <mergeCell ref="A1:G1"/>
    <mergeCell ref="A2:G2"/>
    <mergeCell ref="B3:G3"/>
    <mergeCell ref="A4:G4"/>
    <mergeCell ref="A5:G5"/>
    <mergeCell ref="B6:G6"/>
    <mergeCell ref="D9:G9"/>
    <mergeCell ref="F10:G10"/>
    <mergeCell ref="A7:G7"/>
    <mergeCell ref="A8:G8"/>
    <mergeCell ref="A12:G12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2023-12-15T10:58:43Z</cp:lastPrinted>
  <dcterms:created xsi:type="dcterms:W3CDTF">2007-10-29T08:26:16Z</dcterms:created>
  <dcterms:modified xsi:type="dcterms:W3CDTF">2023-12-15T10:58:44Z</dcterms:modified>
  <cp:category/>
  <cp:version/>
  <cp:contentType/>
  <cp:contentStatus/>
</cp:coreProperties>
</file>