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сентябрь" sheetId="1" r:id="rId1"/>
  </sheets>
  <definedNames>
    <definedName name="_xlnm._FilterDatabase" localSheetId="0" hidden="1">'сентябрь'!$A$17:$K$244</definedName>
    <definedName name="_xlnm.Print_Titles" localSheetId="0">'сентябрь'!$17:$18</definedName>
    <definedName name="_xlnm.Print_Area" localSheetId="0">'сентябрь'!$A$1:$K$244</definedName>
  </definedNames>
  <calcPr fullCalcOnLoad="1"/>
</workbook>
</file>

<file path=xl/sharedStrings.xml><?xml version="1.0" encoding="utf-8"?>
<sst xmlns="http://schemas.openxmlformats.org/spreadsheetml/2006/main" count="1153" uniqueCount="280">
  <si>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</si>
  <si>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</si>
  <si>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</si>
  <si>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</si>
  <si>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</si>
  <si>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</si>
  <si>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</si>
  <si>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</si>
  <si>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</si>
  <si>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</si>
  <si>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</si>
  <si>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</si>
  <si>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</si>
  <si>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</si>
  <si>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</si>
  <si>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</si>
  <si>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</si>
  <si>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</si>
  <si>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</si>
  <si>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</si>
  <si>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</si>
  <si>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</si>
  <si>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</si>
  <si>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</si>
  <si>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</si>
  <si>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</si>
  <si>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</si>
  <si>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</si>
  <si>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</si>
  <si>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</si>
  <si>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</si>
  <si>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</si>
  <si>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</si>
  <si>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</si>
  <si>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</si>
  <si>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</si>
  <si>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</si>
  <si>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</si>
  <si>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</si>
  <si>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</si>
  <si>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</si>
  <si>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</si>
  <si>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</si>
  <si>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</si>
  <si>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</si>
  <si>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</si>
  <si>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</si>
  <si>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</si>
  <si>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</si>
  <si>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</si>
  <si>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</si>
  <si>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</si>
  <si>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</si>
  <si>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</si>
  <si>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</si>
  <si>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</si>
  <si>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</si>
  <si>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</si>
  <si>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</si>
  <si>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</si>
  <si>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</si>
  <si>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</si>
  <si>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</si>
  <si>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</si>
  <si>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</si>
  <si>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</si>
  <si>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</si>
  <si>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</si>
  <si>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</si>
  <si>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</si>
  <si>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</si>
  <si>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</si>
  <si>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</si>
  <si>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</si>
  <si>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</si>
  <si>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</si>
  <si>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</si>
  <si>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</si>
  <si>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</si>
  <si>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</si>
  <si>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</si>
  <si>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</si>
  <si>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</si>
  <si>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</si>
  <si>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</si>
  <si>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</si>
  <si>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</si>
  <si>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</si>
  <si>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</si>
  <si>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</si>
  <si>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</si>
  <si>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</si>
  <si>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</si>
  <si>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</si>
  <si>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</si>
  <si>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</si>
  <si>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</si>
  <si>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</si>
  <si>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</si>
  <si>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</si>
  <si>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</si>
  <si>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</si>
  <si>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</si>
  <si>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</si>
  <si>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</si>
  <si>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</si>
  <si>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</si>
  <si>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</si>
  <si>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</si>
  <si>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</si>
  <si>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</si>
  <si>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</si>
  <si>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</si>
  <si>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</si>
  <si>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</si>
  <si>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</si>
  <si>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</si>
  <si>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</si>
  <si>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</si>
  <si>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</si>
  <si>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</si>
  <si>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</si>
  <si>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</si>
  <si>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</si>
  <si>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</si>
  <si>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</si>
  <si>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</si>
  <si>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</si>
  <si>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</si>
  <si>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</si>
  <si>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</si>
  <si>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</si>
  <si>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</si>
  <si>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</si>
  <si>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</si>
  <si>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</si>
  <si>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</si>
  <si>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</si>
  <si>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</si>
  <si>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</si>
  <si>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</si>
  <si>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</si>
  <si>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</si>
  <si>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</si>
  <si>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</si>
  <si>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</si>
  <si>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</si>
  <si>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</si>
  <si>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</si>
  <si>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</si>
  <si>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</si>
  <si>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</si>
  <si>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</si>
  <si>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</si>
  <si>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</si>
  <si>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</si>
  <si>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</si>
  <si>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</si>
  <si>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</si>
  <si>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</si>
  <si>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</si>
  <si>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</si>
  <si>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</si>
  <si>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</si>
  <si>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</si>
  <si>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</si>
  <si>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</si>
  <si>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</si>
  <si>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</si>
  <si>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</si>
  <si>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</si>
  <si>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</si>
  <si>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</si>
  <si>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</si>
  <si>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</si>
  <si>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</si>
  <si>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</si>
  <si>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</si>
  <si>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</si>
  <si>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</si>
  <si>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</si>
  <si>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</si>
  <si>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</si>
  <si>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</si>
  <si>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</si>
  <si>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</si>
  <si>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</si>
  <si>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</si>
  <si>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</si>
  <si>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</si>
  <si>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</si>
  <si>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</si>
  <si>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</si>
  <si>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</si>
  <si>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</si>
  <si>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</si>
  <si>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</si>
  <si>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</si>
  <si>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</si>
  <si>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</si>
  <si>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</si>
  <si>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</si>
  <si>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</si>
  <si>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</si>
  <si>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</si>
  <si>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</si>
  <si>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</si>
  <si>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</si>
  <si>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</si>
  <si>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</si>
  <si>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</si>
  <si>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</si>
  <si>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</si>
  <si>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</si>
  <si>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</si>
  <si>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</si>
  <si>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</si>
  <si>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</si>
  <si>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</si>
  <si>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</si>
  <si>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</si>
  <si>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</si>
  <si>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</si>
  <si>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</si>
  <si>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</si>
  <si>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</si>
  <si>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</si>
  <si>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</si>
  <si>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</si>
  <si>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</si>
  <si>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</si>
  <si>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</si>
  <si>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</si>
  <si>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</si>
  <si>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</si>
  <si>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</si>
  <si>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</si>
  <si>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</si>
  <si>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</si>
  <si>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</si>
  <si>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</si>
  <si>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</si>
  <si>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</si>
  <si>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</si>
  <si>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</si>
  <si>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98 9 09 15000</t>
  </si>
  <si>
    <t>Мероприятия в области жилищного хозяйства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</si>
  <si>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</si>
  <si>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</si>
  <si>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40 4 01 00160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</si>
  <si>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</si>
  <si>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</si>
  <si>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</si>
  <si>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</si>
  <si>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</si>
  <si>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</si>
  <si>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</si>
  <si>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</si>
  <si>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</si>
  <si>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 xml:space="preserve">Молодежная политика </t>
  </si>
  <si>
    <t>07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</si>
  <si>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</si>
  <si>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</si>
  <si>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Физическая культура и спорт</t>
  </si>
  <si>
    <t>Массовый  спорт</t>
  </si>
  <si>
    <t>5А 2 00 00000</t>
  </si>
  <si>
    <t>5А 2 01 00000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</si>
  <si>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</si>
  <si>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</si>
  <si>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Федеральный проект "Современный облик сельских территорий"</t>
  </si>
  <si>
    <t>5А 2 01 80190</t>
  </si>
  <si>
    <t>Строительство футбольного поля с искусственным покрытием в с.Шум, в том числе разработка проектно-сметной документации</t>
  </si>
  <si>
    <t>67 4 09 55490</t>
  </si>
  <si>
    <t>Грант за достижение показателей деятельности органов исполнительной власти субъектов Российской Федерации</t>
  </si>
  <si>
    <t>98 9 09 12510</t>
  </si>
  <si>
    <t>Организация и проведение мероприятий в области молодежной политики</t>
  </si>
  <si>
    <t>67 1 09 55490</t>
  </si>
  <si>
    <t>98 9 09 15010</t>
  </si>
  <si>
    <t>Капитальный ремонт (ремонт) муниципального жилищного фонда</t>
  </si>
  <si>
    <t>от "16" сентября 2022г №33)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</si>
</sst>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left" wrapText="1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/>
    </xf>
    <xf numFmtId="0" fontId="8" fillId="33" borderId="38" xfId="0" applyFont="1" applyFill="1" applyBorder="1" applyAlignment="1">
      <alignment wrapText="1"/>
    </xf>
    <xf numFmtId="0" fontId="13" fillId="33" borderId="38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/>
    </xf>
    <xf numFmtId="0" fontId="13" fillId="33" borderId="38" xfId="0" applyFont="1" applyFill="1" applyBorder="1" applyAlignment="1">
      <alignment wrapText="1"/>
    </xf>
    <xf numFmtId="0" fontId="14" fillId="33" borderId="38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4" fillId="33" borderId="38" xfId="0" applyNumberFormat="1" applyFont="1" applyFill="1" applyBorder="1" applyAlignment="1">
      <alignment horizontal="right"/>
    </xf>
    <xf numFmtId="0" fontId="9" fillId="33" borderId="39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49" fontId="19" fillId="0" borderId="43" xfId="53" applyNumberFormat="1" applyFont="1" applyFill="1" applyBorder="1" applyAlignment="1" applyProtection="1">
      <alignment horizontal="center" vertical="center" wrapText="1"/>
      <protection/>
    </xf>
    <xf numFmtId="49" fontId="19" fillId="0" borderId="44" xfId="53" applyNumberFormat="1" applyFont="1" applyFill="1" applyBorder="1" applyAlignment="1" applyProtection="1">
      <alignment horizontal="center" vertical="center" wrapText="1"/>
      <protection/>
    </xf>
    <xf numFmtId="49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center"/>
    </xf>
    <xf numFmtId="175" fontId="10" fillId="0" borderId="49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8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75" fontId="10" fillId="0" borderId="52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left" wrapText="1"/>
    </xf>
    <xf numFmtId="0" fontId="11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right"/>
    </xf>
    <xf numFmtId="0" fontId="10" fillId="0" borderId="55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left" wrapText="1"/>
    </xf>
    <xf numFmtId="175" fontId="11" fillId="0" borderId="54" xfId="0" applyNumberFormat="1" applyFont="1" applyFill="1" applyBorder="1" applyAlignment="1">
      <alignment horizontal="right"/>
    </xf>
    <xf numFmtId="175" fontId="11" fillId="0" borderId="55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right"/>
    </xf>
    <xf numFmtId="175" fontId="10" fillId="0" borderId="58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5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center"/>
    </xf>
    <xf numFmtId="175" fontId="8" fillId="0" borderId="62" xfId="0" applyNumberFormat="1" applyFont="1" applyFill="1" applyBorder="1" applyAlignment="1">
      <alignment horizontal="right"/>
    </xf>
    <xf numFmtId="175" fontId="8" fillId="0" borderId="63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75" fontId="11" fillId="0" borderId="64" xfId="0" applyNumberFormat="1" applyFont="1" applyFill="1" applyBorder="1" applyAlignment="1">
      <alignment horizontal="right"/>
    </xf>
    <xf numFmtId="175" fontId="11" fillId="0" borderId="65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10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22" xfId="0" applyNumberFormat="1" applyFont="1" applyFill="1" applyBorder="1" applyAlignment="1">
      <alignment horizontal="right"/>
    </xf>
    <xf numFmtId="0" fontId="10" fillId="0" borderId="67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175" fontId="8" fillId="0" borderId="20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175" fontId="8" fillId="0" borderId="22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175" fontId="8" fillId="0" borderId="52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0" fontId="10" fillId="0" borderId="67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 horizontal="center"/>
    </xf>
    <xf numFmtId="175" fontId="8" fillId="0" borderId="66" xfId="0" applyNumberFormat="1" applyFont="1" applyFill="1" applyBorder="1" applyAlignment="1">
      <alignment horizontal="right"/>
    </xf>
    <xf numFmtId="175" fontId="8" fillId="0" borderId="70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vertical="top" wrapText="1"/>
    </xf>
    <xf numFmtId="175" fontId="8" fillId="0" borderId="25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75" fontId="11" fillId="0" borderId="54" xfId="0" applyNumberFormat="1" applyFont="1" applyFill="1" applyBorder="1" applyAlignment="1">
      <alignment horizontal="right"/>
    </xf>
    <xf numFmtId="175" fontId="11" fillId="0" borderId="55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center"/>
    </xf>
    <xf numFmtId="175" fontId="10" fillId="0" borderId="66" xfId="0" applyNumberFormat="1" applyFont="1" applyFill="1" applyBorder="1" applyAlignment="1">
      <alignment horizontal="right"/>
    </xf>
    <xf numFmtId="0" fontId="11" fillId="0" borderId="67" xfId="0" applyFont="1" applyFill="1" applyBorder="1" applyAlignment="1">
      <alignment horizontal="left" wrapText="1"/>
    </xf>
    <xf numFmtId="175" fontId="11" fillId="0" borderId="20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75" fontId="8" fillId="0" borderId="58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9" fontId="10" fillId="0" borderId="73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right"/>
    </xf>
    <xf numFmtId="174" fontId="8" fillId="0" borderId="74" xfId="0" applyNumberFormat="1" applyFont="1" applyFill="1" applyBorder="1" applyAlignment="1">
      <alignment horizontal="right"/>
    </xf>
    <xf numFmtId="49" fontId="10" fillId="0" borderId="75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188" fontId="10" fillId="0" borderId="59" xfId="0" applyNumberFormat="1" applyFont="1" applyFill="1" applyBorder="1" applyAlignment="1">
      <alignment horizontal="left" wrapText="1"/>
    </xf>
    <xf numFmtId="49" fontId="10" fillId="0" borderId="67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174" fontId="8" fillId="0" borderId="20" xfId="0" applyNumberFormat="1" applyFont="1" applyFill="1" applyBorder="1" applyAlignment="1">
      <alignment horizontal="right"/>
    </xf>
    <xf numFmtId="174" fontId="8" fillId="0" borderId="76" xfId="0" applyNumberFormat="1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left" wrapText="1"/>
    </xf>
    <xf numFmtId="174" fontId="11" fillId="0" borderId="21" xfId="0" applyNumberFormat="1" applyFont="1" applyFill="1" applyBorder="1" applyAlignment="1">
      <alignment horizontal="right"/>
    </xf>
    <xf numFmtId="174" fontId="11" fillId="0" borderId="77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8" fillId="0" borderId="62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left" wrapText="1"/>
    </xf>
    <xf numFmtId="0" fontId="11" fillId="0" borderId="79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49" fontId="8" fillId="0" borderId="78" xfId="0" applyNumberFormat="1" applyFont="1" applyFill="1" applyBorder="1" applyAlignment="1">
      <alignment horizontal="left" wrapText="1"/>
    </xf>
    <xf numFmtId="174" fontId="8" fillId="0" borderId="20" xfId="0" applyNumberFormat="1" applyFont="1" applyFill="1" applyBorder="1" applyAlignment="1">
      <alignment horizontal="right"/>
    </xf>
    <xf numFmtId="174" fontId="8" fillId="0" borderId="76" xfId="0" applyNumberFormat="1" applyFont="1" applyFill="1" applyBorder="1" applyAlignment="1">
      <alignment horizontal="right"/>
    </xf>
    <xf numFmtId="49" fontId="10" fillId="0" borderId="80" xfId="0" applyNumberFormat="1" applyFont="1" applyFill="1" applyBorder="1" applyAlignment="1">
      <alignment horizontal="left" wrapText="1"/>
    </xf>
    <xf numFmtId="49" fontId="10" fillId="0" borderId="80" xfId="0" applyNumberFormat="1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174" fontId="8" fillId="0" borderId="25" xfId="0" applyNumberFormat="1" applyFont="1" applyFill="1" applyBorder="1" applyAlignment="1">
      <alignment horizontal="right"/>
    </xf>
    <xf numFmtId="174" fontId="8" fillId="0" borderId="81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right"/>
    </xf>
    <xf numFmtId="174" fontId="8" fillId="0" borderId="74" xfId="0" applyNumberFormat="1" applyFont="1" applyFill="1" applyBorder="1" applyAlignment="1">
      <alignment horizontal="right"/>
    </xf>
    <xf numFmtId="0" fontId="10" fillId="0" borderId="82" xfId="0" applyFont="1" applyFill="1" applyBorder="1" applyAlignment="1">
      <alignment horizontal="left" wrapText="1"/>
    </xf>
    <xf numFmtId="49" fontId="8" fillId="0" borderId="52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174" fontId="8" fillId="0" borderId="66" xfId="0" applyNumberFormat="1" applyFont="1" applyFill="1" applyBorder="1" applyAlignment="1">
      <alignment horizontal="right"/>
    </xf>
    <xf numFmtId="174" fontId="8" fillId="0" borderId="83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 wrapText="1"/>
    </xf>
    <xf numFmtId="174" fontId="11" fillId="0" borderId="21" xfId="0" applyNumberFormat="1" applyFont="1" applyFill="1" applyBorder="1" applyAlignment="1">
      <alignment horizontal="right"/>
    </xf>
    <xf numFmtId="174" fontId="11" fillId="0" borderId="77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left" wrapText="1"/>
    </xf>
    <xf numFmtId="0" fontId="8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left" wrapText="1"/>
    </xf>
    <xf numFmtId="0" fontId="11" fillId="0" borderId="85" xfId="0" applyFont="1" applyFill="1" applyBorder="1" applyAlignment="1">
      <alignment horizontal="center"/>
    </xf>
    <xf numFmtId="175" fontId="11" fillId="0" borderId="85" xfId="0" applyNumberFormat="1" applyFont="1" applyFill="1" applyBorder="1" applyAlignment="1">
      <alignment horizontal="right"/>
    </xf>
    <xf numFmtId="175" fontId="11" fillId="0" borderId="86" xfId="0" applyNumberFormat="1" applyFont="1" applyFill="1" applyBorder="1" applyAlignment="1">
      <alignment horizontal="right"/>
    </xf>
    <xf numFmtId="0" fontId="12" fillId="0" borderId="49" xfId="0" applyFont="1" applyFill="1" applyBorder="1" applyAlignment="1">
      <alignment horizontal="center"/>
    </xf>
    <xf numFmtId="175" fontId="10" fillId="0" borderId="50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0" fillId="0" borderId="87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175" fontId="8" fillId="0" borderId="26" xfId="0" applyNumberFormat="1" applyFont="1" applyFill="1" applyBorder="1" applyAlignment="1">
      <alignment horizontal="right"/>
    </xf>
    <xf numFmtId="0" fontId="8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 wrapText="1"/>
    </xf>
    <xf numFmtId="0" fontId="10" fillId="0" borderId="89" xfId="0" applyFont="1" applyFill="1" applyBorder="1" applyAlignment="1">
      <alignment horizontal="center" wrapText="1"/>
    </xf>
    <xf numFmtId="0" fontId="10" fillId="0" borderId="88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 wrapText="1"/>
    </xf>
    <xf numFmtId="175" fontId="8" fillId="0" borderId="88" xfId="0" applyNumberFormat="1" applyFont="1" applyFill="1" applyBorder="1" applyAlignment="1">
      <alignment horizontal="right"/>
    </xf>
    <xf numFmtId="175" fontId="8" fillId="0" borderId="90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horizontal="center" wrapText="1"/>
    </xf>
    <xf numFmtId="0" fontId="11" fillId="0" borderId="91" xfId="0" applyFont="1" applyFill="1" applyBorder="1" applyAlignment="1">
      <alignment horizontal="center" wrapText="1"/>
    </xf>
    <xf numFmtId="175" fontId="11" fillId="0" borderId="64" xfId="0" applyNumberFormat="1" applyFont="1" applyFill="1" applyBorder="1" applyAlignment="1">
      <alignment horizontal="right"/>
    </xf>
    <xf numFmtId="175" fontId="11" fillId="0" borderId="65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239</xdr:row>
      <xdr:rowOff>0</xdr:rowOff>
    </xdr:from>
    <xdr:to>
      <xdr:col>11</xdr:col>
      <xdr:colOff>0</xdr:colOff>
      <xdr:row>239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611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showGridLines="0" tabSelected="1" view="pageBreakPreview" zoomScale="75" zoomScaleNormal="50" zoomScaleSheetLayoutView="75" zoomScalePageLayoutView="0" workbookViewId="0" topLeftCell="A106">
      <selection activeCell="A13" sqref="A13:K1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306" t="s">
        <v>40</v>
      </c>
      <c r="D1" s="306"/>
      <c r="E1" s="306"/>
      <c r="F1" s="306"/>
      <c r="G1" s="306"/>
      <c r="H1" s="306"/>
      <c r="I1" s="306"/>
      <c r="J1" s="306"/>
      <c r="K1" s="306"/>
    </row>
    <row r="2" spans="3:11" ht="20.25">
      <c r="C2" s="306" t="s">
        <v>51</v>
      </c>
      <c r="D2" s="306"/>
      <c r="E2" s="306"/>
      <c r="F2" s="306"/>
      <c r="G2" s="306"/>
      <c r="H2" s="306"/>
      <c r="I2" s="306"/>
      <c r="J2" s="306"/>
      <c r="K2" s="306"/>
    </row>
    <row r="3" spans="3:11" ht="20.25">
      <c r="C3" s="51"/>
      <c r="D3" s="51"/>
      <c r="E3" s="51"/>
      <c r="F3" s="51"/>
      <c r="G3" s="306" t="s">
        <v>55</v>
      </c>
      <c r="H3" s="306"/>
      <c r="I3" s="306"/>
      <c r="J3" s="306"/>
      <c r="K3" s="306"/>
    </row>
    <row r="4" spans="3:11" ht="20.25">
      <c r="C4" s="306" t="s">
        <v>52</v>
      </c>
      <c r="D4" s="306"/>
      <c r="E4" s="306"/>
      <c r="F4" s="306"/>
      <c r="G4" s="306"/>
      <c r="H4" s="306"/>
      <c r="I4" s="306"/>
      <c r="J4" s="306"/>
      <c r="K4" s="306"/>
    </row>
    <row r="5" spans="3:11" ht="20.25">
      <c r="C5" s="306" t="s">
        <v>54</v>
      </c>
      <c r="D5" s="306"/>
      <c r="E5" s="306"/>
      <c r="F5" s="306"/>
      <c r="G5" s="306"/>
      <c r="H5" s="306"/>
      <c r="I5" s="306"/>
      <c r="J5" s="306"/>
      <c r="K5" s="306"/>
    </row>
    <row r="6" spans="3:11" ht="20.25">
      <c r="C6" s="51"/>
      <c r="D6" s="51"/>
      <c r="E6" s="51"/>
      <c r="F6" s="51"/>
      <c r="G6" s="306" t="s">
        <v>53</v>
      </c>
      <c r="H6" s="306"/>
      <c r="I6" s="306"/>
      <c r="J6" s="306"/>
      <c r="K6" s="306"/>
    </row>
    <row r="7" spans="3:11" ht="20.25">
      <c r="C7" s="306" t="s">
        <v>243</v>
      </c>
      <c r="D7" s="306"/>
      <c r="E7" s="306"/>
      <c r="F7" s="306"/>
      <c r="G7" s="306"/>
      <c r="H7" s="306"/>
      <c r="I7" s="306"/>
      <c r="J7" s="306"/>
      <c r="K7" s="306"/>
    </row>
    <row r="8" spans="3:11" ht="20.25">
      <c r="C8" s="51"/>
      <c r="D8" s="51"/>
      <c r="E8" s="51"/>
      <c r="F8" s="306" t="s">
        <v>242</v>
      </c>
      <c r="G8" s="306"/>
      <c r="H8" s="306"/>
      <c r="I8" s="306"/>
      <c r="J8" s="306"/>
      <c r="K8" s="306"/>
    </row>
    <row r="9" spans="3:11" ht="20.25">
      <c r="C9" s="51"/>
      <c r="D9" s="51"/>
      <c r="E9" s="51"/>
      <c r="F9" s="51"/>
      <c r="G9" s="51"/>
      <c r="H9" s="306" t="s">
        <v>244</v>
      </c>
      <c r="I9" s="306"/>
      <c r="J9" s="306"/>
      <c r="K9" s="306"/>
    </row>
    <row r="10" spans="3:11" ht="29.25" customHeight="1">
      <c r="C10" s="306" t="s">
        <v>279</v>
      </c>
      <c r="D10" s="306"/>
      <c r="E10" s="306"/>
      <c r="F10" s="306"/>
      <c r="G10" s="306"/>
      <c r="H10" s="306"/>
      <c r="I10" s="306"/>
      <c r="J10" s="306"/>
      <c r="K10" s="306"/>
    </row>
    <row r="11" spans="1:11" ht="15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</row>
    <row r="12" spans="3:11" ht="15.75" customHeight="1"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5.5" customHeight="1">
      <c r="A13" s="301" t="s">
        <v>24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ht="27.75" customHeight="1">
      <c r="A14" s="301" t="s">
        <v>170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5"/>
    </row>
    <row r="16" ht="13.5" customHeight="1" thickBot="1"/>
    <row r="17" spans="1:11" ht="51" customHeight="1" thickTop="1">
      <c r="A17" s="26" t="s">
        <v>14</v>
      </c>
      <c r="B17" s="26"/>
      <c r="C17" s="52" t="s">
        <v>15</v>
      </c>
      <c r="D17" s="53" t="s">
        <v>25</v>
      </c>
      <c r="E17" s="54" t="s">
        <v>26</v>
      </c>
      <c r="F17" s="54" t="s">
        <v>27</v>
      </c>
      <c r="G17" s="54" t="s">
        <v>28</v>
      </c>
      <c r="H17" s="54" t="s">
        <v>33</v>
      </c>
      <c r="I17" s="55" t="s">
        <v>154</v>
      </c>
      <c r="J17" s="55" t="s">
        <v>171</v>
      </c>
      <c r="K17" s="55" t="s">
        <v>172</v>
      </c>
    </row>
    <row r="18" spans="1:11" ht="21" customHeight="1" thickBot="1">
      <c r="A18" s="6">
        <v>1</v>
      </c>
      <c r="B18" s="6"/>
      <c r="C18" s="56">
        <v>2</v>
      </c>
      <c r="D18" s="57" t="s">
        <v>16</v>
      </c>
      <c r="E18" s="58" t="s">
        <v>17</v>
      </c>
      <c r="F18" s="58" t="s">
        <v>18</v>
      </c>
      <c r="G18" s="58" t="s">
        <v>19</v>
      </c>
      <c r="H18" s="58" t="s">
        <v>20</v>
      </c>
      <c r="I18" s="58" t="s">
        <v>29</v>
      </c>
      <c r="J18" s="58" t="s">
        <v>155</v>
      </c>
      <c r="K18" s="58" t="s">
        <v>95</v>
      </c>
    </row>
    <row r="19" spans="1:11" ht="67.5" customHeight="1" thickBot="1" thickTop="1">
      <c r="A19" s="7" t="s">
        <v>31</v>
      </c>
      <c r="B19" s="8"/>
      <c r="C19" s="59" t="s">
        <v>89</v>
      </c>
      <c r="D19" s="60" t="s">
        <v>30</v>
      </c>
      <c r="E19" s="60"/>
      <c r="F19" s="60"/>
      <c r="G19" s="60"/>
      <c r="H19" s="60"/>
      <c r="I19" s="61">
        <f>I20</f>
        <v>59175.2</v>
      </c>
      <c r="J19" s="61">
        <f>J20</f>
        <v>23273.600000000002</v>
      </c>
      <c r="K19" s="62">
        <f>K20</f>
        <v>23678.100000000002</v>
      </c>
    </row>
    <row r="20" spans="1:11" ht="57" thickBot="1">
      <c r="A20" s="9"/>
      <c r="B20" s="10" t="s">
        <v>32</v>
      </c>
      <c r="C20" s="63" t="s">
        <v>89</v>
      </c>
      <c r="D20" s="64" t="s">
        <v>30</v>
      </c>
      <c r="E20" s="64"/>
      <c r="F20" s="64" t="s">
        <v>21</v>
      </c>
      <c r="G20" s="64" t="s">
        <v>21</v>
      </c>
      <c r="H20" s="64" t="s">
        <v>21</v>
      </c>
      <c r="I20" s="65">
        <f>I21+I65+I72+I90+I132+I192+I207+I220+I185+I213</f>
        <v>59175.2</v>
      </c>
      <c r="J20" s="66">
        <f>J21+J65+J72+J90+J132+J192+J207+J220</f>
        <v>23273.600000000002</v>
      </c>
      <c r="K20" s="67">
        <f>K21+K65+K72+K90+K132+K192+K207+K220</f>
        <v>23678.100000000002</v>
      </c>
    </row>
    <row r="21" spans="1:11" ht="18.75">
      <c r="A21" s="302"/>
      <c r="B21" s="11"/>
      <c r="C21" s="68" t="s">
        <v>0</v>
      </c>
      <c r="D21" s="69" t="s">
        <v>30</v>
      </c>
      <c r="E21" s="69" t="s">
        <v>91</v>
      </c>
      <c r="F21" s="69"/>
      <c r="G21" s="69" t="s">
        <v>21</v>
      </c>
      <c r="H21" s="69" t="s">
        <v>21</v>
      </c>
      <c r="I21" s="70">
        <f>I22+I46+I51+I56</f>
        <v>12455.199999999999</v>
      </c>
      <c r="J21" s="70">
        <f>J22+J46+J51+J56</f>
        <v>12029.600000000002</v>
      </c>
      <c r="K21" s="71">
        <f>K22+K46+K51+K56</f>
        <v>12695.900000000001</v>
      </c>
    </row>
    <row r="22" spans="1:11" ht="56.25">
      <c r="A22" s="302"/>
      <c r="B22" s="11"/>
      <c r="C22" s="72" t="s">
        <v>11</v>
      </c>
      <c r="D22" s="73" t="s">
        <v>30</v>
      </c>
      <c r="E22" s="69" t="s">
        <v>91</v>
      </c>
      <c r="F22" s="69" t="s">
        <v>97</v>
      </c>
      <c r="G22" s="69"/>
      <c r="H22" s="69"/>
      <c r="I22" s="70">
        <f>I23+I40</f>
        <v>11991.199999999999</v>
      </c>
      <c r="J22" s="70">
        <f>J23+J40</f>
        <v>11816.000000000002</v>
      </c>
      <c r="K22" s="74">
        <f>K23+K40</f>
        <v>12349.2</v>
      </c>
    </row>
    <row r="23" spans="1:11" ht="30" customHeight="1">
      <c r="A23" s="302"/>
      <c r="B23" s="11"/>
      <c r="C23" s="75" t="s">
        <v>44</v>
      </c>
      <c r="D23" s="73" t="s">
        <v>30</v>
      </c>
      <c r="E23" s="73" t="s">
        <v>91</v>
      </c>
      <c r="F23" s="73" t="s">
        <v>97</v>
      </c>
      <c r="G23" s="73" t="s">
        <v>56</v>
      </c>
      <c r="H23" s="73" t="s">
        <v>21</v>
      </c>
      <c r="I23" s="76">
        <f>I24+I34+I37</f>
        <v>11810.199999999999</v>
      </c>
      <c r="J23" s="76">
        <f>J24+J34+J37</f>
        <v>11816.000000000002</v>
      </c>
      <c r="K23" s="77">
        <f>K24+K34+K37</f>
        <v>12349.2</v>
      </c>
    </row>
    <row r="24" spans="1:11" ht="37.5">
      <c r="A24" s="302"/>
      <c r="B24" s="11"/>
      <c r="C24" s="75" t="s">
        <v>45</v>
      </c>
      <c r="D24" s="73" t="s">
        <v>30</v>
      </c>
      <c r="E24" s="73" t="s">
        <v>91</v>
      </c>
      <c r="F24" s="73" t="s">
        <v>97</v>
      </c>
      <c r="G24" s="73" t="s">
        <v>61</v>
      </c>
      <c r="H24" s="73"/>
      <c r="I24" s="78">
        <f>I25+I31</f>
        <v>11721.599999999999</v>
      </c>
      <c r="J24" s="78">
        <f>J25</f>
        <v>11812.500000000002</v>
      </c>
      <c r="K24" s="78">
        <f>K25</f>
        <v>12345.7</v>
      </c>
    </row>
    <row r="25" spans="1:12" ht="18.75">
      <c r="A25" s="302"/>
      <c r="B25" s="11"/>
      <c r="C25" s="79" t="s">
        <v>173</v>
      </c>
      <c r="D25" s="80" t="s">
        <v>30</v>
      </c>
      <c r="E25" s="81" t="s">
        <v>91</v>
      </c>
      <c r="F25" s="81" t="s">
        <v>97</v>
      </c>
      <c r="G25" s="81" t="s">
        <v>165</v>
      </c>
      <c r="H25" s="81"/>
      <c r="I25" s="82">
        <f>I26+I29+I30</f>
        <v>11626.3</v>
      </c>
      <c r="J25" s="82">
        <f>J26+J29+J30</f>
        <v>11812.500000000002</v>
      </c>
      <c r="K25" s="82">
        <f>K26+K29+K30</f>
        <v>12345.7</v>
      </c>
      <c r="L25" s="3"/>
    </row>
    <row r="26" spans="1:11" ht="67.5" customHeight="1">
      <c r="A26" s="302"/>
      <c r="B26" s="11"/>
      <c r="C26" s="83" t="s">
        <v>144</v>
      </c>
      <c r="D26" s="84" t="s">
        <v>30</v>
      </c>
      <c r="E26" s="84" t="s">
        <v>91</v>
      </c>
      <c r="F26" s="84" t="s">
        <v>97</v>
      </c>
      <c r="G26" s="84" t="s">
        <v>165</v>
      </c>
      <c r="H26" s="84" t="s">
        <v>138</v>
      </c>
      <c r="I26" s="85">
        <f>10114.5+167.3-6.7-1414.4+1058</f>
        <v>9918.699999999999</v>
      </c>
      <c r="J26" s="85">
        <v>10277.2</v>
      </c>
      <c r="K26" s="86">
        <v>10762.1</v>
      </c>
    </row>
    <row r="27" spans="1:11" ht="18.75" hidden="1">
      <c r="A27" s="302"/>
      <c r="B27" s="11"/>
      <c r="C27" s="87"/>
      <c r="D27" s="88"/>
      <c r="E27" s="89"/>
      <c r="F27" s="89"/>
      <c r="G27" s="89"/>
      <c r="H27" s="89"/>
      <c r="I27" s="90"/>
      <c r="J27" s="90"/>
      <c r="K27" s="91"/>
    </row>
    <row r="28" spans="1:11" ht="56.25" customHeight="1" hidden="1">
      <c r="A28" s="302"/>
      <c r="B28" s="11"/>
      <c r="C28" s="83"/>
      <c r="D28" s="84"/>
      <c r="E28" s="84"/>
      <c r="F28" s="84"/>
      <c r="G28" s="84"/>
      <c r="H28" s="84"/>
      <c r="I28" s="85"/>
      <c r="J28" s="85"/>
      <c r="K28" s="86"/>
    </row>
    <row r="29" spans="1:11" ht="36">
      <c r="A29" s="302"/>
      <c r="B29" s="11"/>
      <c r="C29" s="92" t="s">
        <v>149</v>
      </c>
      <c r="D29" s="84" t="s">
        <v>30</v>
      </c>
      <c r="E29" s="84" t="s">
        <v>91</v>
      </c>
      <c r="F29" s="84" t="s">
        <v>97</v>
      </c>
      <c r="G29" s="84" t="s">
        <v>165</v>
      </c>
      <c r="H29" s="84" t="s">
        <v>139</v>
      </c>
      <c r="I29" s="85">
        <f>967.8+120+17.9+272.1+0.1+26.3-313.6+433.8</f>
        <v>1524.3999999999999</v>
      </c>
      <c r="J29" s="85">
        <f>945.4+375.3</f>
        <v>1320.7</v>
      </c>
      <c r="K29" s="86">
        <f>982.4+386.6</f>
        <v>1369</v>
      </c>
    </row>
    <row r="30" spans="1:11" ht="27.75" customHeight="1">
      <c r="A30" s="302"/>
      <c r="B30" s="11"/>
      <c r="C30" s="92" t="s">
        <v>148</v>
      </c>
      <c r="D30" s="84" t="s">
        <v>30</v>
      </c>
      <c r="E30" s="84" t="s">
        <v>91</v>
      </c>
      <c r="F30" s="84" t="s">
        <v>97</v>
      </c>
      <c r="G30" s="84" t="s">
        <v>165</v>
      </c>
      <c r="H30" s="84" t="s">
        <v>140</v>
      </c>
      <c r="I30" s="93">
        <v>183.2</v>
      </c>
      <c r="J30" s="85">
        <v>214.6</v>
      </c>
      <c r="K30" s="86">
        <v>214.6</v>
      </c>
    </row>
    <row r="31" spans="1:11" ht="54" customHeight="1">
      <c r="A31" s="302"/>
      <c r="B31" s="11"/>
      <c r="C31" s="79" t="s">
        <v>273</v>
      </c>
      <c r="D31" s="80" t="s">
        <v>30</v>
      </c>
      <c r="E31" s="81" t="s">
        <v>91</v>
      </c>
      <c r="F31" s="81" t="s">
        <v>97</v>
      </c>
      <c r="G31" s="81" t="s">
        <v>272</v>
      </c>
      <c r="H31" s="81"/>
      <c r="I31" s="82">
        <f>I32</f>
        <v>95.3</v>
      </c>
      <c r="J31" s="82">
        <f>J32+J35+J36</f>
        <v>0</v>
      </c>
      <c r="K31" s="82">
        <f>K32+K35+K36</f>
        <v>0</v>
      </c>
    </row>
    <row r="32" spans="1:11" ht="60.75" customHeight="1">
      <c r="A32" s="302"/>
      <c r="B32" s="11"/>
      <c r="C32" s="83" t="s">
        <v>144</v>
      </c>
      <c r="D32" s="84" t="s">
        <v>30</v>
      </c>
      <c r="E32" s="84" t="s">
        <v>91</v>
      </c>
      <c r="F32" s="84" t="s">
        <v>97</v>
      </c>
      <c r="G32" s="84" t="s">
        <v>272</v>
      </c>
      <c r="H32" s="84" t="s">
        <v>138</v>
      </c>
      <c r="I32" s="85">
        <v>95.3</v>
      </c>
      <c r="J32" s="93">
        <v>0</v>
      </c>
      <c r="K32" s="94">
        <v>0</v>
      </c>
    </row>
    <row r="33" spans="1:11" ht="54" customHeight="1">
      <c r="A33" s="302"/>
      <c r="B33" s="11"/>
      <c r="C33" s="75" t="s">
        <v>106</v>
      </c>
      <c r="D33" s="95" t="s">
        <v>30</v>
      </c>
      <c r="E33" s="73" t="s">
        <v>91</v>
      </c>
      <c r="F33" s="73" t="s">
        <v>97</v>
      </c>
      <c r="G33" s="73" t="s">
        <v>105</v>
      </c>
      <c r="H33" s="73"/>
      <c r="I33" s="76">
        <f>I34</f>
        <v>85.10000000000001</v>
      </c>
      <c r="J33" s="78">
        <f>J34</f>
        <v>0</v>
      </c>
      <c r="K33" s="96">
        <f>K34</f>
        <v>0</v>
      </c>
    </row>
    <row r="34" spans="1:11" ht="91.5" customHeight="1">
      <c r="A34" s="302"/>
      <c r="B34" s="11"/>
      <c r="C34" s="97" t="s">
        <v>158</v>
      </c>
      <c r="D34" s="80" t="s">
        <v>30</v>
      </c>
      <c r="E34" s="81" t="s">
        <v>91</v>
      </c>
      <c r="F34" s="81" t="s">
        <v>97</v>
      </c>
      <c r="G34" s="81" t="s">
        <v>104</v>
      </c>
      <c r="H34" s="81"/>
      <c r="I34" s="98">
        <f>I35+I36</f>
        <v>85.10000000000001</v>
      </c>
      <c r="J34" s="82">
        <f>J35+J36</f>
        <v>0</v>
      </c>
      <c r="K34" s="99">
        <f>K35+K36</f>
        <v>0</v>
      </c>
    </row>
    <row r="35" spans="1:11" ht="75" customHeight="1">
      <c r="A35" s="302"/>
      <c r="B35" s="11"/>
      <c r="C35" s="100" t="s">
        <v>144</v>
      </c>
      <c r="D35" s="84" t="s">
        <v>30</v>
      </c>
      <c r="E35" s="84" t="s">
        <v>91</v>
      </c>
      <c r="F35" s="84" t="s">
        <v>97</v>
      </c>
      <c r="G35" s="84" t="s">
        <v>104</v>
      </c>
      <c r="H35" s="84" t="s">
        <v>138</v>
      </c>
      <c r="I35" s="85">
        <v>77.4</v>
      </c>
      <c r="J35" s="93">
        <v>0</v>
      </c>
      <c r="K35" s="94">
        <v>0</v>
      </c>
    </row>
    <row r="36" spans="1:11" ht="42.75" customHeight="1">
      <c r="A36" s="302"/>
      <c r="B36" s="11"/>
      <c r="C36" s="101" t="s">
        <v>149</v>
      </c>
      <c r="D36" s="102" t="s">
        <v>30</v>
      </c>
      <c r="E36" s="102" t="s">
        <v>91</v>
      </c>
      <c r="F36" s="102" t="s">
        <v>97</v>
      </c>
      <c r="G36" s="102" t="s">
        <v>104</v>
      </c>
      <c r="H36" s="102" t="s">
        <v>139</v>
      </c>
      <c r="I36" s="103">
        <v>7.7</v>
      </c>
      <c r="J36" s="104">
        <v>0</v>
      </c>
      <c r="K36" s="105">
        <v>0</v>
      </c>
    </row>
    <row r="37" spans="1:11" ht="42.75" customHeight="1">
      <c r="A37" s="302"/>
      <c r="B37" s="11"/>
      <c r="C37" s="106" t="s">
        <v>119</v>
      </c>
      <c r="D37" s="95" t="s">
        <v>30</v>
      </c>
      <c r="E37" s="95" t="s">
        <v>91</v>
      </c>
      <c r="F37" s="107" t="s">
        <v>97</v>
      </c>
      <c r="G37" s="107" t="s">
        <v>120</v>
      </c>
      <c r="H37" s="108"/>
      <c r="I37" s="109">
        <f aca="true" t="shared" si="0" ref="I37:K38">I38</f>
        <v>3.5</v>
      </c>
      <c r="J37" s="109">
        <f t="shared" si="0"/>
        <v>3.5</v>
      </c>
      <c r="K37" s="110">
        <f t="shared" si="0"/>
        <v>3.5</v>
      </c>
    </row>
    <row r="38" spans="1:11" ht="26.25" customHeight="1">
      <c r="A38" s="302"/>
      <c r="B38" s="11"/>
      <c r="C38" s="111" t="s">
        <v>174</v>
      </c>
      <c r="D38" s="112" t="s">
        <v>30</v>
      </c>
      <c r="E38" s="112" t="s">
        <v>91</v>
      </c>
      <c r="F38" s="113" t="s">
        <v>97</v>
      </c>
      <c r="G38" s="113" t="s">
        <v>121</v>
      </c>
      <c r="H38" s="114"/>
      <c r="I38" s="115">
        <f t="shared" si="0"/>
        <v>3.5</v>
      </c>
      <c r="J38" s="115">
        <f t="shared" si="0"/>
        <v>3.5</v>
      </c>
      <c r="K38" s="116">
        <f t="shared" si="0"/>
        <v>3.5</v>
      </c>
    </row>
    <row r="39" spans="1:11" ht="42.75" customHeight="1">
      <c r="A39" s="302"/>
      <c r="B39" s="11"/>
      <c r="C39" s="101" t="s">
        <v>149</v>
      </c>
      <c r="D39" s="117" t="s">
        <v>30</v>
      </c>
      <c r="E39" s="117" t="s">
        <v>91</v>
      </c>
      <c r="F39" s="117" t="s">
        <v>97</v>
      </c>
      <c r="G39" s="117" t="s">
        <v>121</v>
      </c>
      <c r="H39" s="117" t="s">
        <v>139</v>
      </c>
      <c r="I39" s="118">
        <v>3.5</v>
      </c>
      <c r="J39" s="118">
        <v>3.5</v>
      </c>
      <c r="K39" s="119">
        <v>3.5</v>
      </c>
    </row>
    <row r="40" spans="1:11" ht="18.75">
      <c r="A40" s="302"/>
      <c r="B40" s="11"/>
      <c r="C40" s="75" t="s">
        <v>46</v>
      </c>
      <c r="D40" s="73" t="s">
        <v>30</v>
      </c>
      <c r="E40" s="120" t="s">
        <v>91</v>
      </c>
      <c r="F40" s="73" t="s">
        <v>97</v>
      </c>
      <c r="G40" s="73" t="s">
        <v>58</v>
      </c>
      <c r="H40" s="121"/>
      <c r="I40" s="78">
        <f>I41</f>
        <v>181</v>
      </c>
      <c r="J40" s="78">
        <f>J41</f>
        <v>0</v>
      </c>
      <c r="K40" s="96">
        <f>K41</f>
        <v>0</v>
      </c>
    </row>
    <row r="41" spans="1:11" ht="18.75">
      <c r="A41" s="302"/>
      <c r="B41" s="11"/>
      <c r="C41" s="75" t="s">
        <v>47</v>
      </c>
      <c r="D41" s="73" t="s">
        <v>30</v>
      </c>
      <c r="E41" s="120" t="s">
        <v>91</v>
      </c>
      <c r="F41" s="73" t="s">
        <v>97</v>
      </c>
      <c r="G41" s="73" t="s">
        <v>59</v>
      </c>
      <c r="H41" s="121"/>
      <c r="I41" s="78">
        <f>I44+I42</f>
        <v>181</v>
      </c>
      <c r="J41" s="78">
        <f>J44+J42</f>
        <v>0</v>
      </c>
      <c r="K41" s="96">
        <f>K44+K42</f>
        <v>0</v>
      </c>
    </row>
    <row r="42" spans="1:11" ht="37.5">
      <c r="A42" s="302"/>
      <c r="B42" s="11"/>
      <c r="C42" s="122" t="s">
        <v>78</v>
      </c>
      <c r="D42" s="123" t="s">
        <v>30</v>
      </c>
      <c r="E42" s="123" t="s">
        <v>91</v>
      </c>
      <c r="F42" s="123" t="s">
        <v>97</v>
      </c>
      <c r="G42" s="123" t="s">
        <v>79</v>
      </c>
      <c r="H42" s="123"/>
      <c r="I42" s="124">
        <f>I43</f>
        <v>76</v>
      </c>
      <c r="J42" s="124">
        <f>J43</f>
        <v>0</v>
      </c>
      <c r="K42" s="125">
        <f>K43</f>
        <v>0</v>
      </c>
    </row>
    <row r="43" spans="1:11" ht="18.75">
      <c r="A43" s="302"/>
      <c r="B43" s="11"/>
      <c r="C43" s="126" t="s">
        <v>146</v>
      </c>
      <c r="D43" s="127" t="s">
        <v>30</v>
      </c>
      <c r="E43" s="128" t="s">
        <v>91</v>
      </c>
      <c r="F43" s="128" t="s">
        <v>97</v>
      </c>
      <c r="G43" s="128" t="s">
        <v>79</v>
      </c>
      <c r="H43" s="128" t="s">
        <v>141</v>
      </c>
      <c r="I43" s="129">
        <v>76</v>
      </c>
      <c r="J43" s="129">
        <v>0</v>
      </c>
      <c r="K43" s="130">
        <v>0</v>
      </c>
    </row>
    <row r="44" spans="1:11" ht="37.5">
      <c r="A44" s="302"/>
      <c r="B44" s="11"/>
      <c r="C44" s="131" t="s">
        <v>70</v>
      </c>
      <c r="D44" s="132" t="s">
        <v>30</v>
      </c>
      <c r="E44" s="132" t="s">
        <v>91</v>
      </c>
      <c r="F44" s="132" t="s">
        <v>97</v>
      </c>
      <c r="G44" s="132" t="s">
        <v>62</v>
      </c>
      <c r="H44" s="132"/>
      <c r="I44" s="133">
        <f>I45</f>
        <v>105</v>
      </c>
      <c r="J44" s="133">
        <f>J45</f>
        <v>0</v>
      </c>
      <c r="K44" s="134">
        <f>K45</f>
        <v>0</v>
      </c>
    </row>
    <row r="45" spans="1:11" ht="18.75">
      <c r="A45" s="302"/>
      <c r="B45" s="11"/>
      <c r="C45" s="126" t="s">
        <v>146</v>
      </c>
      <c r="D45" s="102" t="s">
        <v>30</v>
      </c>
      <c r="E45" s="102" t="s">
        <v>91</v>
      </c>
      <c r="F45" s="102" t="s">
        <v>97</v>
      </c>
      <c r="G45" s="102" t="s">
        <v>62</v>
      </c>
      <c r="H45" s="102" t="s">
        <v>141</v>
      </c>
      <c r="I45" s="104">
        <v>105</v>
      </c>
      <c r="J45" s="104">
        <v>0</v>
      </c>
      <c r="K45" s="105">
        <v>0</v>
      </c>
    </row>
    <row r="46" spans="1:11" ht="56.25">
      <c r="A46" s="302"/>
      <c r="B46" s="11"/>
      <c r="C46" s="72" t="s">
        <v>103</v>
      </c>
      <c r="D46" s="135" t="s">
        <v>30</v>
      </c>
      <c r="E46" s="69" t="s">
        <v>91</v>
      </c>
      <c r="F46" s="69" t="s">
        <v>101</v>
      </c>
      <c r="G46" s="69"/>
      <c r="H46" s="69"/>
      <c r="I46" s="136">
        <f aca="true" t="shared" si="1" ref="I46:J49">I47</f>
        <v>205.7</v>
      </c>
      <c r="J46" s="136">
        <f t="shared" si="1"/>
        <v>0</v>
      </c>
      <c r="K46" s="71">
        <f>K47</f>
        <v>0</v>
      </c>
    </row>
    <row r="47" spans="1:11" ht="18.75">
      <c r="A47" s="302"/>
      <c r="B47" s="11"/>
      <c r="C47" s="79" t="s">
        <v>46</v>
      </c>
      <c r="D47" s="135" t="s">
        <v>30</v>
      </c>
      <c r="E47" s="137" t="s">
        <v>91</v>
      </c>
      <c r="F47" s="132" t="s">
        <v>101</v>
      </c>
      <c r="G47" s="132" t="s">
        <v>58</v>
      </c>
      <c r="H47" s="138"/>
      <c r="I47" s="78">
        <f t="shared" si="1"/>
        <v>205.7</v>
      </c>
      <c r="J47" s="78">
        <f t="shared" si="1"/>
        <v>0</v>
      </c>
      <c r="K47" s="96">
        <f>K48</f>
        <v>0</v>
      </c>
    </row>
    <row r="48" spans="1:11" ht="18.75">
      <c r="A48" s="302"/>
      <c r="B48" s="11"/>
      <c r="C48" s="139" t="s">
        <v>47</v>
      </c>
      <c r="D48" s="140" t="s">
        <v>30</v>
      </c>
      <c r="E48" s="141" t="s">
        <v>91</v>
      </c>
      <c r="F48" s="140" t="s">
        <v>101</v>
      </c>
      <c r="G48" s="140" t="s">
        <v>59</v>
      </c>
      <c r="H48" s="142"/>
      <c r="I48" s="143">
        <f t="shared" si="1"/>
        <v>205.7</v>
      </c>
      <c r="J48" s="143">
        <f t="shared" si="1"/>
        <v>0</v>
      </c>
      <c r="K48" s="144">
        <f>K49</f>
        <v>0</v>
      </c>
    </row>
    <row r="49" spans="1:11" ht="40.5" customHeight="1">
      <c r="A49" s="302"/>
      <c r="B49" s="11"/>
      <c r="C49" s="131" t="s">
        <v>109</v>
      </c>
      <c r="D49" s="145" t="s">
        <v>30</v>
      </c>
      <c r="E49" s="132" t="s">
        <v>91</v>
      </c>
      <c r="F49" s="132" t="s">
        <v>101</v>
      </c>
      <c r="G49" s="132" t="s">
        <v>71</v>
      </c>
      <c r="H49" s="132"/>
      <c r="I49" s="133">
        <f t="shared" si="1"/>
        <v>205.7</v>
      </c>
      <c r="J49" s="133">
        <f t="shared" si="1"/>
        <v>0</v>
      </c>
      <c r="K49" s="134">
        <f>K50</f>
        <v>0</v>
      </c>
    </row>
    <row r="50" spans="1:11" ht="18.75">
      <c r="A50" s="302"/>
      <c r="B50" s="11"/>
      <c r="C50" s="126" t="s">
        <v>146</v>
      </c>
      <c r="D50" s="117" t="s">
        <v>30</v>
      </c>
      <c r="E50" s="102" t="s">
        <v>91</v>
      </c>
      <c r="F50" s="102" t="s">
        <v>101</v>
      </c>
      <c r="G50" s="102" t="s">
        <v>71</v>
      </c>
      <c r="H50" s="102" t="s">
        <v>141</v>
      </c>
      <c r="I50" s="104">
        <v>205.7</v>
      </c>
      <c r="J50" s="104">
        <v>0</v>
      </c>
      <c r="K50" s="105">
        <v>0</v>
      </c>
    </row>
    <row r="51" spans="1:11" ht="18.75">
      <c r="A51" s="302"/>
      <c r="B51" s="11"/>
      <c r="C51" s="75" t="s">
        <v>2</v>
      </c>
      <c r="D51" s="135" t="s">
        <v>30</v>
      </c>
      <c r="E51" s="73" t="s">
        <v>91</v>
      </c>
      <c r="F51" s="73" t="s">
        <v>100</v>
      </c>
      <c r="G51" s="73"/>
      <c r="H51" s="73"/>
      <c r="I51" s="78">
        <f aca="true" t="shared" si="2" ref="I51:J54">I52</f>
        <v>72</v>
      </c>
      <c r="J51" s="78">
        <f t="shared" si="2"/>
        <v>100</v>
      </c>
      <c r="K51" s="96">
        <f>K52</f>
        <v>100</v>
      </c>
    </row>
    <row r="52" spans="1:11" ht="18.75">
      <c r="A52" s="302"/>
      <c r="B52" s="11"/>
      <c r="C52" s="79" t="s">
        <v>46</v>
      </c>
      <c r="D52" s="135" t="s">
        <v>30</v>
      </c>
      <c r="E52" s="73" t="s">
        <v>91</v>
      </c>
      <c r="F52" s="73" t="s">
        <v>100</v>
      </c>
      <c r="G52" s="73" t="s">
        <v>58</v>
      </c>
      <c r="H52" s="73"/>
      <c r="I52" s="78">
        <f t="shared" si="2"/>
        <v>72</v>
      </c>
      <c r="J52" s="78">
        <f t="shared" si="2"/>
        <v>100</v>
      </c>
      <c r="K52" s="96">
        <f>K53</f>
        <v>100</v>
      </c>
    </row>
    <row r="53" spans="1:11" ht="18.75">
      <c r="A53" s="302"/>
      <c r="B53" s="11"/>
      <c r="C53" s="75" t="s">
        <v>47</v>
      </c>
      <c r="D53" s="135" t="s">
        <v>30</v>
      </c>
      <c r="E53" s="73" t="s">
        <v>91</v>
      </c>
      <c r="F53" s="73" t="s">
        <v>100</v>
      </c>
      <c r="G53" s="73" t="s">
        <v>59</v>
      </c>
      <c r="H53" s="73" t="s">
        <v>21</v>
      </c>
      <c r="I53" s="78">
        <f t="shared" si="2"/>
        <v>72</v>
      </c>
      <c r="J53" s="78">
        <f t="shared" si="2"/>
        <v>100</v>
      </c>
      <c r="K53" s="96">
        <f>K54</f>
        <v>100</v>
      </c>
    </row>
    <row r="54" spans="1:11" ht="18.75">
      <c r="A54" s="302"/>
      <c r="B54" s="11"/>
      <c r="C54" s="79" t="s">
        <v>111</v>
      </c>
      <c r="D54" s="146" t="s">
        <v>30</v>
      </c>
      <c r="E54" s="81" t="s">
        <v>91</v>
      </c>
      <c r="F54" s="81" t="s">
        <v>100</v>
      </c>
      <c r="G54" s="81" t="s">
        <v>63</v>
      </c>
      <c r="H54" s="81"/>
      <c r="I54" s="82">
        <f t="shared" si="2"/>
        <v>72</v>
      </c>
      <c r="J54" s="82">
        <f t="shared" si="2"/>
        <v>100</v>
      </c>
      <c r="K54" s="99">
        <f>K55</f>
        <v>100</v>
      </c>
    </row>
    <row r="55" spans="1:11" ht="18.75">
      <c r="A55" s="302"/>
      <c r="B55" s="11"/>
      <c r="C55" s="147" t="s">
        <v>148</v>
      </c>
      <c r="D55" s="102" t="s">
        <v>30</v>
      </c>
      <c r="E55" s="127" t="s">
        <v>91</v>
      </c>
      <c r="F55" s="127" t="s">
        <v>100</v>
      </c>
      <c r="G55" s="127" t="s">
        <v>63</v>
      </c>
      <c r="H55" s="127" t="s">
        <v>140</v>
      </c>
      <c r="I55" s="148">
        <f>100-28</f>
        <v>72</v>
      </c>
      <c r="J55" s="148">
        <v>100</v>
      </c>
      <c r="K55" s="149">
        <v>100</v>
      </c>
    </row>
    <row r="56" spans="1:11" ht="18.75">
      <c r="A56" s="302"/>
      <c r="B56" s="11"/>
      <c r="C56" s="75" t="s">
        <v>3</v>
      </c>
      <c r="D56" s="135" t="s">
        <v>30</v>
      </c>
      <c r="E56" s="73" t="s">
        <v>91</v>
      </c>
      <c r="F56" s="73" t="s">
        <v>94</v>
      </c>
      <c r="G56" s="73"/>
      <c r="H56" s="73"/>
      <c r="I56" s="78">
        <f aca="true" t="shared" si="3" ref="I56:K57">I57</f>
        <v>186.3</v>
      </c>
      <c r="J56" s="78">
        <f t="shared" si="3"/>
        <v>113.6</v>
      </c>
      <c r="K56" s="96">
        <f t="shared" si="3"/>
        <v>246.7</v>
      </c>
    </row>
    <row r="57" spans="1:11" ht="18.75">
      <c r="A57" s="302"/>
      <c r="B57" s="11"/>
      <c r="C57" s="79" t="s">
        <v>46</v>
      </c>
      <c r="D57" s="135" t="s">
        <v>30</v>
      </c>
      <c r="E57" s="73" t="s">
        <v>91</v>
      </c>
      <c r="F57" s="73" t="s">
        <v>94</v>
      </c>
      <c r="G57" s="73" t="s">
        <v>58</v>
      </c>
      <c r="H57" s="73"/>
      <c r="I57" s="150">
        <f t="shared" si="3"/>
        <v>186.3</v>
      </c>
      <c r="J57" s="150">
        <f t="shared" si="3"/>
        <v>113.6</v>
      </c>
      <c r="K57" s="151">
        <f t="shared" si="3"/>
        <v>246.7</v>
      </c>
    </row>
    <row r="58" spans="1:11" ht="18.75">
      <c r="A58" s="302"/>
      <c r="B58" s="11"/>
      <c r="C58" s="75" t="s">
        <v>47</v>
      </c>
      <c r="D58" s="95" t="s">
        <v>30</v>
      </c>
      <c r="E58" s="73" t="s">
        <v>91</v>
      </c>
      <c r="F58" s="73" t="s">
        <v>94</v>
      </c>
      <c r="G58" s="73" t="s">
        <v>59</v>
      </c>
      <c r="H58" s="73"/>
      <c r="I58" s="152">
        <f>I60+I64+I61</f>
        <v>186.3</v>
      </c>
      <c r="J58" s="152">
        <f>J60+J64+J61</f>
        <v>113.6</v>
      </c>
      <c r="K58" s="152">
        <f>K60+K64+K61</f>
        <v>246.7</v>
      </c>
    </row>
    <row r="59" spans="1:11" ht="18.75">
      <c r="A59" s="302"/>
      <c r="B59" s="11"/>
      <c r="C59" s="153" t="s">
        <v>72</v>
      </c>
      <c r="D59" s="146" t="s">
        <v>30</v>
      </c>
      <c r="E59" s="132" t="s">
        <v>91</v>
      </c>
      <c r="F59" s="132" t="s">
        <v>94</v>
      </c>
      <c r="G59" s="132" t="s">
        <v>64</v>
      </c>
      <c r="H59" s="132"/>
      <c r="I59" s="133">
        <f>I60</f>
        <v>21.2</v>
      </c>
      <c r="J59" s="133">
        <f>J60</f>
        <v>23.6</v>
      </c>
      <c r="K59" s="134">
        <f>K60</f>
        <v>24.5</v>
      </c>
    </row>
    <row r="60" spans="1:11" ht="36">
      <c r="A60" s="302"/>
      <c r="B60" s="11"/>
      <c r="C60" s="101" t="s">
        <v>149</v>
      </c>
      <c r="D60" s="117" t="s">
        <v>30</v>
      </c>
      <c r="E60" s="102" t="s">
        <v>91</v>
      </c>
      <c r="F60" s="102" t="s">
        <v>94</v>
      </c>
      <c r="G60" s="102" t="s">
        <v>64</v>
      </c>
      <c r="H60" s="102" t="s">
        <v>139</v>
      </c>
      <c r="I60" s="104">
        <f>22.7-1.5</f>
        <v>21.2</v>
      </c>
      <c r="J60" s="104">
        <v>23.6</v>
      </c>
      <c r="K60" s="105">
        <v>24.5</v>
      </c>
    </row>
    <row r="61" spans="1:11" ht="56.25">
      <c r="A61" s="302"/>
      <c r="B61" s="11"/>
      <c r="C61" s="153" t="s">
        <v>128</v>
      </c>
      <c r="D61" s="146" t="s">
        <v>30</v>
      </c>
      <c r="E61" s="132" t="s">
        <v>91</v>
      </c>
      <c r="F61" s="132" t="s">
        <v>94</v>
      </c>
      <c r="G61" s="132" t="s">
        <v>127</v>
      </c>
      <c r="H61" s="132"/>
      <c r="I61" s="133">
        <f>I62</f>
        <v>80.6</v>
      </c>
      <c r="J61" s="133">
        <f>J62</f>
        <v>90</v>
      </c>
      <c r="K61" s="134">
        <f>K62</f>
        <v>222.2</v>
      </c>
    </row>
    <row r="62" spans="1:11" ht="36">
      <c r="A62" s="302"/>
      <c r="B62" s="11"/>
      <c r="C62" s="101" t="s">
        <v>149</v>
      </c>
      <c r="D62" s="117" t="s">
        <v>30</v>
      </c>
      <c r="E62" s="102" t="s">
        <v>91</v>
      </c>
      <c r="F62" s="102" t="s">
        <v>94</v>
      </c>
      <c r="G62" s="102" t="s">
        <v>127</v>
      </c>
      <c r="H62" s="102" t="s">
        <v>139</v>
      </c>
      <c r="I62" s="104">
        <f>30+50.6</f>
        <v>80.6</v>
      </c>
      <c r="J62" s="104">
        <v>90</v>
      </c>
      <c r="K62" s="105">
        <v>222.2</v>
      </c>
    </row>
    <row r="63" spans="1:11" ht="37.5">
      <c r="A63" s="302"/>
      <c r="B63" s="11"/>
      <c r="C63" s="131" t="s">
        <v>73</v>
      </c>
      <c r="D63" s="146" t="s">
        <v>30</v>
      </c>
      <c r="E63" s="132" t="s">
        <v>91</v>
      </c>
      <c r="F63" s="132" t="s">
        <v>94</v>
      </c>
      <c r="G63" s="132" t="s">
        <v>65</v>
      </c>
      <c r="H63" s="132"/>
      <c r="I63" s="133">
        <f>I64</f>
        <v>84.5</v>
      </c>
      <c r="J63" s="133">
        <f>J64</f>
        <v>0</v>
      </c>
      <c r="K63" s="134">
        <f>K64</f>
        <v>0</v>
      </c>
    </row>
    <row r="64" spans="1:11" ht="18.75">
      <c r="A64" s="302"/>
      <c r="B64" s="11"/>
      <c r="C64" s="126" t="s">
        <v>146</v>
      </c>
      <c r="D64" s="84" t="s">
        <v>30</v>
      </c>
      <c r="E64" s="102" t="s">
        <v>91</v>
      </c>
      <c r="F64" s="102" t="s">
        <v>94</v>
      </c>
      <c r="G64" s="102" t="s">
        <v>65</v>
      </c>
      <c r="H64" s="102" t="s">
        <v>141</v>
      </c>
      <c r="I64" s="104">
        <v>84.5</v>
      </c>
      <c r="J64" s="104">
        <v>0</v>
      </c>
      <c r="K64" s="105">
        <v>0</v>
      </c>
    </row>
    <row r="65" spans="1:11" ht="18.75">
      <c r="A65" s="302"/>
      <c r="B65" s="11"/>
      <c r="C65" s="154" t="s">
        <v>4</v>
      </c>
      <c r="D65" s="73" t="s">
        <v>30</v>
      </c>
      <c r="E65" s="95" t="s">
        <v>92</v>
      </c>
      <c r="F65" s="95"/>
      <c r="G65" s="95"/>
      <c r="H65" s="95"/>
      <c r="I65" s="78">
        <f aca="true" t="shared" si="4" ref="I65:J68">I66</f>
        <v>289.6</v>
      </c>
      <c r="J65" s="78">
        <f t="shared" si="4"/>
        <v>299.6</v>
      </c>
      <c r="K65" s="96">
        <f>K66</f>
        <v>309.9</v>
      </c>
    </row>
    <row r="66" spans="1:11" ht="18.75">
      <c r="A66" s="302"/>
      <c r="B66" s="11"/>
      <c r="C66" s="106" t="s">
        <v>12</v>
      </c>
      <c r="D66" s="73" t="s">
        <v>30</v>
      </c>
      <c r="E66" s="95" t="s">
        <v>92</v>
      </c>
      <c r="F66" s="107" t="s">
        <v>93</v>
      </c>
      <c r="G66" s="95"/>
      <c r="H66" s="95"/>
      <c r="I66" s="78">
        <f t="shared" si="4"/>
        <v>289.6</v>
      </c>
      <c r="J66" s="78">
        <f t="shared" si="4"/>
        <v>299.6</v>
      </c>
      <c r="K66" s="96">
        <f>K67</f>
        <v>309.9</v>
      </c>
    </row>
    <row r="67" spans="1:11" ht="18.75">
      <c r="A67" s="302"/>
      <c r="B67" s="11"/>
      <c r="C67" s="106" t="s">
        <v>46</v>
      </c>
      <c r="D67" s="73" t="s">
        <v>30</v>
      </c>
      <c r="E67" s="95" t="s">
        <v>92</v>
      </c>
      <c r="F67" s="107" t="s">
        <v>93</v>
      </c>
      <c r="G67" s="107" t="s">
        <v>58</v>
      </c>
      <c r="H67" s="95"/>
      <c r="I67" s="78">
        <f t="shared" si="4"/>
        <v>289.6</v>
      </c>
      <c r="J67" s="78">
        <f t="shared" si="4"/>
        <v>299.6</v>
      </c>
      <c r="K67" s="96">
        <f>K68</f>
        <v>309.9</v>
      </c>
    </row>
    <row r="68" spans="1:11" ht="18.75">
      <c r="A68" s="302"/>
      <c r="B68" s="11"/>
      <c r="C68" s="106" t="s">
        <v>47</v>
      </c>
      <c r="D68" s="73" t="s">
        <v>30</v>
      </c>
      <c r="E68" s="95" t="s">
        <v>92</v>
      </c>
      <c r="F68" s="107" t="s">
        <v>93</v>
      </c>
      <c r="G68" s="107" t="s">
        <v>59</v>
      </c>
      <c r="H68" s="108"/>
      <c r="I68" s="78">
        <f t="shared" si="4"/>
        <v>289.6</v>
      </c>
      <c r="J68" s="78">
        <f t="shared" si="4"/>
        <v>299.6</v>
      </c>
      <c r="K68" s="96">
        <f>K69</f>
        <v>309.9</v>
      </c>
    </row>
    <row r="69" spans="1:11" ht="37.5">
      <c r="A69" s="302"/>
      <c r="B69" s="11"/>
      <c r="C69" s="155" t="s">
        <v>126</v>
      </c>
      <c r="D69" s="146" t="s">
        <v>30</v>
      </c>
      <c r="E69" s="146" t="s">
        <v>92</v>
      </c>
      <c r="F69" s="145" t="s">
        <v>93</v>
      </c>
      <c r="G69" s="145" t="s">
        <v>66</v>
      </c>
      <c r="H69" s="156"/>
      <c r="I69" s="157">
        <f>I70+I71</f>
        <v>289.6</v>
      </c>
      <c r="J69" s="157">
        <f>J70+J71</f>
        <v>299.6</v>
      </c>
      <c r="K69" s="158">
        <f>K70+K71</f>
        <v>309.9</v>
      </c>
    </row>
    <row r="70" spans="1:11" ht="63.75" customHeight="1">
      <c r="A70" s="302"/>
      <c r="B70" s="11"/>
      <c r="C70" s="83" t="s">
        <v>144</v>
      </c>
      <c r="D70" s="84" t="s">
        <v>30</v>
      </c>
      <c r="E70" s="159" t="s">
        <v>92</v>
      </c>
      <c r="F70" s="159" t="s">
        <v>93</v>
      </c>
      <c r="G70" s="159" t="s">
        <v>66</v>
      </c>
      <c r="H70" s="159" t="s">
        <v>138</v>
      </c>
      <c r="I70" s="93">
        <v>242.6</v>
      </c>
      <c r="J70" s="93">
        <v>242.6</v>
      </c>
      <c r="K70" s="94">
        <v>309.9</v>
      </c>
    </row>
    <row r="71" spans="1:11" ht="36">
      <c r="A71" s="302"/>
      <c r="B71" s="11"/>
      <c r="C71" s="160" t="s">
        <v>149</v>
      </c>
      <c r="D71" s="102" t="s">
        <v>30</v>
      </c>
      <c r="E71" s="117" t="s">
        <v>92</v>
      </c>
      <c r="F71" s="117" t="s">
        <v>93</v>
      </c>
      <c r="G71" s="117" t="s">
        <v>66</v>
      </c>
      <c r="H71" s="117" t="s">
        <v>139</v>
      </c>
      <c r="I71" s="104">
        <f>54.8-7.8</f>
        <v>47</v>
      </c>
      <c r="J71" s="104">
        <f>54.8+2.2</f>
        <v>57</v>
      </c>
      <c r="K71" s="105">
        <v>0</v>
      </c>
    </row>
    <row r="72" spans="1:11" ht="29.25" customHeight="1">
      <c r="A72" s="302"/>
      <c r="B72" s="11"/>
      <c r="C72" s="161" t="s">
        <v>5</v>
      </c>
      <c r="D72" s="73" t="s">
        <v>30</v>
      </c>
      <c r="E72" s="146" t="s">
        <v>93</v>
      </c>
      <c r="F72" s="146"/>
      <c r="G72" s="146" t="s">
        <v>21</v>
      </c>
      <c r="H72" s="146" t="s">
        <v>21</v>
      </c>
      <c r="I72" s="162">
        <f>I73+I84</f>
        <v>59.9</v>
      </c>
      <c r="J72" s="162">
        <f>J73+J84</f>
        <v>120</v>
      </c>
      <c r="K72" s="162">
        <f>K73+K84</f>
        <v>120</v>
      </c>
    </row>
    <row r="73" spans="1:11" ht="39.75" customHeight="1">
      <c r="A73" s="302"/>
      <c r="B73" s="11"/>
      <c r="C73" s="163" t="s">
        <v>157</v>
      </c>
      <c r="D73" s="73" t="s">
        <v>30</v>
      </c>
      <c r="E73" s="146" t="s">
        <v>93</v>
      </c>
      <c r="F73" s="145">
        <v>10</v>
      </c>
      <c r="G73" s="146" t="s">
        <v>21</v>
      </c>
      <c r="H73" s="95" t="s">
        <v>21</v>
      </c>
      <c r="I73" s="162">
        <f aca="true" t="shared" si="5" ref="I73:K74">I74</f>
        <v>54.9</v>
      </c>
      <c r="J73" s="162">
        <f t="shared" si="5"/>
        <v>115</v>
      </c>
      <c r="K73" s="162">
        <f t="shared" si="5"/>
        <v>115</v>
      </c>
    </row>
    <row r="74" spans="1:11" ht="82.5" customHeight="1">
      <c r="A74" s="302"/>
      <c r="B74" s="11"/>
      <c r="C74" s="106" t="s">
        <v>175</v>
      </c>
      <c r="D74" s="107" t="s">
        <v>30</v>
      </c>
      <c r="E74" s="95" t="s">
        <v>93</v>
      </c>
      <c r="F74" s="107">
        <v>10</v>
      </c>
      <c r="G74" s="107" t="s">
        <v>129</v>
      </c>
      <c r="H74" s="108"/>
      <c r="I74" s="164">
        <f t="shared" si="5"/>
        <v>54.9</v>
      </c>
      <c r="J74" s="164">
        <f t="shared" si="5"/>
        <v>115</v>
      </c>
      <c r="K74" s="164">
        <f t="shared" si="5"/>
        <v>115</v>
      </c>
    </row>
    <row r="75" spans="1:11" ht="27.75" customHeight="1">
      <c r="A75" s="302"/>
      <c r="B75" s="11"/>
      <c r="C75" s="106" t="s">
        <v>179</v>
      </c>
      <c r="D75" s="107" t="s">
        <v>30</v>
      </c>
      <c r="E75" s="95" t="s">
        <v>93</v>
      </c>
      <c r="F75" s="107">
        <v>10</v>
      </c>
      <c r="G75" s="107" t="s">
        <v>178</v>
      </c>
      <c r="H75" s="108"/>
      <c r="I75" s="164">
        <f>I76++I79</f>
        <v>54.9</v>
      </c>
      <c r="J75" s="164">
        <f>J76++J79</f>
        <v>115</v>
      </c>
      <c r="K75" s="164">
        <f>K76++K79</f>
        <v>115</v>
      </c>
    </row>
    <row r="76" spans="1:11" ht="43.5" customHeight="1">
      <c r="A76" s="302"/>
      <c r="B76" s="11"/>
      <c r="C76" s="165" t="s">
        <v>176</v>
      </c>
      <c r="D76" s="166" t="s">
        <v>30</v>
      </c>
      <c r="E76" s="135" t="s">
        <v>93</v>
      </c>
      <c r="F76" s="166">
        <v>10</v>
      </c>
      <c r="G76" s="166" t="s">
        <v>177</v>
      </c>
      <c r="H76" s="167"/>
      <c r="I76" s="168">
        <f aca="true" t="shared" si="6" ref="I76:K77">I77</f>
        <v>15</v>
      </c>
      <c r="J76" s="168">
        <f t="shared" si="6"/>
        <v>15</v>
      </c>
      <c r="K76" s="168">
        <f t="shared" si="6"/>
        <v>15</v>
      </c>
    </row>
    <row r="77" spans="1:11" ht="39.75" customHeight="1">
      <c r="A77" s="302"/>
      <c r="B77" s="11"/>
      <c r="C77" s="155" t="s">
        <v>163</v>
      </c>
      <c r="D77" s="146" t="s">
        <v>30</v>
      </c>
      <c r="E77" s="146" t="s">
        <v>93</v>
      </c>
      <c r="F77" s="145">
        <v>10</v>
      </c>
      <c r="G77" s="145" t="s">
        <v>180</v>
      </c>
      <c r="H77" s="156"/>
      <c r="I77" s="162">
        <f t="shared" si="6"/>
        <v>15</v>
      </c>
      <c r="J77" s="162">
        <f t="shared" si="6"/>
        <v>15</v>
      </c>
      <c r="K77" s="169">
        <f t="shared" si="6"/>
        <v>15</v>
      </c>
    </row>
    <row r="78" spans="1:11" ht="39.75" customHeight="1">
      <c r="A78" s="302"/>
      <c r="B78" s="11"/>
      <c r="C78" s="160" t="s">
        <v>149</v>
      </c>
      <c r="D78" s="117" t="s">
        <v>30</v>
      </c>
      <c r="E78" s="117" t="s">
        <v>93</v>
      </c>
      <c r="F78" s="117">
        <v>10</v>
      </c>
      <c r="G78" s="117" t="s">
        <v>180</v>
      </c>
      <c r="H78" s="117" t="s">
        <v>139</v>
      </c>
      <c r="I78" s="170">
        <v>15</v>
      </c>
      <c r="J78" s="170">
        <v>15</v>
      </c>
      <c r="K78" s="171">
        <v>15</v>
      </c>
    </row>
    <row r="79" spans="1:11" ht="42" customHeight="1">
      <c r="A79" s="302"/>
      <c r="B79" s="11"/>
      <c r="C79" s="172" t="s">
        <v>181</v>
      </c>
      <c r="D79" s="166" t="s">
        <v>30</v>
      </c>
      <c r="E79" s="135" t="s">
        <v>93</v>
      </c>
      <c r="F79" s="166">
        <v>10</v>
      </c>
      <c r="G79" s="166" t="s">
        <v>240</v>
      </c>
      <c r="H79" s="167"/>
      <c r="I79" s="173">
        <f>I80+I82</f>
        <v>39.9</v>
      </c>
      <c r="J79" s="173">
        <f aca="true" t="shared" si="7" ref="I79:K82">J80</f>
        <v>100</v>
      </c>
      <c r="K79" s="174">
        <f t="shared" si="7"/>
        <v>100</v>
      </c>
    </row>
    <row r="80" spans="1:11" ht="42.75" customHeight="1">
      <c r="A80" s="302"/>
      <c r="B80" s="11"/>
      <c r="C80" s="175" t="s">
        <v>166</v>
      </c>
      <c r="D80" s="146" t="s">
        <v>30</v>
      </c>
      <c r="E80" s="146" t="s">
        <v>93</v>
      </c>
      <c r="F80" s="145">
        <v>10</v>
      </c>
      <c r="G80" s="145" t="s">
        <v>241</v>
      </c>
      <c r="H80" s="156"/>
      <c r="I80" s="162">
        <f t="shared" si="7"/>
        <v>10</v>
      </c>
      <c r="J80" s="162">
        <f t="shared" si="7"/>
        <v>100</v>
      </c>
      <c r="K80" s="169">
        <f t="shared" si="7"/>
        <v>100</v>
      </c>
    </row>
    <row r="81" spans="1:11" ht="39.75" customHeight="1">
      <c r="A81" s="302"/>
      <c r="B81" s="11"/>
      <c r="C81" s="160" t="s">
        <v>149</v>
      </c>
      <c r="D81" s="117" t="s">
        <v>30</v>
      </c>
      <c r="E81" s="117" t="s">
        <v>93</v>
      </c>
      <c r="F81" s="117">
        <v>10</v>
      </c>
      <c r="G81" s="117" t="s">
        <v>241</v>
      </c>
      <c r="H81" s="117" t="s">
        <v>139</v>
      </c>
      <c r="I81" s="170">
        <v>10</v>
      </c>
      <c r="J81" s="170">
        <v>100</v>
      </c>
      <c r="K81" s="171">
        <v>100</v>
      </c>
    </row>
    <row r="82" spans="1:11" ht="39.75" customHeight="1">
      <c r="A82" s="302"/>
      <c r="B82" s="11"/>
      <c r="C82" s="175" t="s">
        <v>258</v>
      </c>
      <c r="D82" s="146" t="s">
        <v>30</v>
      </c>
      <c r="E82" s="146" t="s">
        <v>93</v>
      </c>
      <c r="F82" s="145">
        <v>10</v>
      </c>
      <c r="G82" s="145" t="s">
        <v>257</v>
      </c>
      <c r="H82" s="156"/>
      <c r="I82" s="162">
        <f t="shared" si="7"/>
        <v>29.9</v>
      </c>
      <c r="J82" s="162">
        <f t="shared" si="7"/>
        <v>0</v>
      </c>
      <c r="K82" s="169">
        <f t="shared" si="7"/>
        <v>0</v>
      </c>
    </row>
    <row r="83" spans="1:11" ht="39.75" customHeight="1">
      <c r="A83" s="302"/>
      <c r="B83" s="11"/>
      <c r="C83" s="160" t="s">
        <v>149</v>
      </c>
      <c r="D83" s="117" t="s">
        <v>30</v>
      </c>
      <c r="E83" s="117" t="s">
        <v>93</v>
      </c>
      <c r="F83" s="117">
        <v>10</v>
      </c>
      <c r="G83" s="117" t="s">
        <v>257</v>
      </c>
      <c r="H83" s="117" t="s">
        <v>139</v>
      </c>
      <c r="I83" s="170">
        <v>29.9</v>
      </c>
      <c r="J83" s="170">
        <v>0</v>
      </c>
      <c r="K83" s="171">
        <v>0</v>
      </c>
    </row>
    <row r="84" spans="1:11" ht="47.25" customHeight="1">
      <c r="A84" s="302"/>
      <c r="B84" s="11"/>
      <c r="C84" s="106" t="s">
        <v>113</v>
      </c>
      <c r="D84" s="95" t="s">
        <v>30</v>
      </c>
      <c r="E84" s="95" t="s">
        <v>93</v>
      </c>
      <c r="F84" s="107" t="s">
        <v>114</v>
      </c>
      <c r="G84" s="176"/>
      <c r="H84" s="176"/>
      <c r="I84" s="173">
        <f aca="true" t="shared" si="8" ref="I84:K85">I85</f>
        <v>5</v>
      </c>
      <c r="J84" s="173">
        <f t="shared" si="8"/>
        <v>5</v>
      </c>
      <c r="K84" s="174">
        <f t="shared" si="8"/>
        <v>5</v>
      </c>
    </row>
    <row r="85" spans="1:11" ht="83.25" customHeight="1">
      <c r="A85" s="302"/>
      <c r="B85" s="11"/>
      <c r="C85" s="177" t="s">
        <v>183</v>
      </c>
      <c r="D85" s="80" t="s">
        <v>30</v>
      </c>
      <c r="E85" s="135" t="s">
        <v>93</v>
      </c>
      <c r="F85" s="166" t="s">
        <v>114</v>
      </c>
      <c r="G85" s="166" t="s">
        <v>116</v>
      </c>
      <c r="H85" s="135" t="s">
        <v>21</v>
      </c>
      <c r="I85" s="173">
        <f>I86</f>
        <v>5</v>
      </c>
      <c r="J85" s="173">
        <f t="shared" si="8"/>
        <v>5</v>
      </c>
      <c r="K85" s="173">
        <f t="shared" si="8"/>
        <v>5</v>
      </c>
    </row>
    <row r="86" spans="1:11" ht="32.25" customHeight="1">
      <c r="A86" s="302"/>
      <c r="B86" s="11"/>
      <c r="C86" s="106" t="s">
        <v>179</v>
      </c>
      <c r="D86" s="178" t="s">
        <v>30</v>
      </c>
      <c r="E86" s="135" t="s">
        <v>93</v>
      </c>
      <c r="F86" s="166" t="s">
        <v>114</v>
      </c>
      <c r="G86" s="166" t="s">
        <v>182</v>
      </c>
      <c r="H86" s="135"/>
      <c r="I86" s="173">
        <f>I87</f>
        <v>5</v>
      </c>
      <c r="J86" s="173">
        <f>J87</f>
        <v>5</v>
      </c>
      <c r="K86" s="173">
        <f>K87</f>
        <v>5</v>
      </c>
    </row>
    <row r="87" spans="1:11" ht="65.25" customHeight="1">
      <c r="A87" s="302"/>
      <c r="B87" s="11"/>
      <c r="C87" s="172" t="s">
        <v>185</v>
      </c>
      <c r="D87" s="135" t="s">
        <v>30</v>
      </c>
      <c r="E87" s="135" t="s">
        <v>93</v>
      </c>
      <c r="F87" s="166" t="s">
        <v>114</v>
      </c>
      <c r="G87" s="166" t="s">
        <v>184</v>
      </c>
      <c r="H87" s="135"/>
      <c r="I87" s="173">
        <f>I89</f>
        <v>5</v>
      </c>
      <c r="J87" s="173">
        <f>J89</f>
        <v>5</v>
      </c>
      <c r="K87" s="174">
        <f>K89</f>
        <v>5</v>
      </c>
    </row>
    <row r="88" spans="1:11" ht="78" customHeight="1">
      <c r="A88" s="302"/>
      <c r="B88" s="11"/>
      <c r="C88" s="155" t="s">
        <v>186</v>
      </c>
      <c r="D88" s="146" t="s">
        <v>30</v>
      </c>
      <c r="E88" s="145" t="s">
        <v>93</v>
      </c>
      <c r="F88" s="145" t="s">
        <v>114</v>
      </c>
      <c r="G88" s="145" t="s">
        <v>187</v>
      </c>
      <c r="H88" s="145"/>
      <c r="I88" s="179">
        <f>I89</f>
        <v>5</v>
      </c>
      <c r="J88" s="179">
        <f>J89</f>
        <v>5</v>
      </c>
      <c r="K88" s="180">
        <f>K89</f>
        <v>5</v>
      </c>
    </row>
    <row r="89" spans="1:11" ht="40.5" customHeight="1">
      <c r="A89" s="302"/>
      <c r="B89" s="11"/>
      <c r="C89" s="160" t="s">
        <v>149</v>
      </c>
      <c r="D89" s="117" t="s">
        <v>30</v>
      </c>
      <c r="E89" s="117" t="s">
        <v>93</v>
      </c>
      <c r="F89" s="117" t="s">
        <v>114</v>
      </c>
      <c r="G89" s="117" t="s">
        <v>187</v>
      </c>
      <c r="H89" s="117" t="s">
        <v>139</v>
      </c>
      <c r="I89" s="170">
        <v>5</v>
      </c>
      <c r="J89" s="170">
        <v>5</v>
      </c>
      <c r="K89" s="171">
        <v>5</v>
      </c>
    </row>
    <row r="90" spans="1:11" ht="16.5" customHeight="1">
      <c r="A90" s="302"/>
      <c r="B90" s="11"/>
      <c r="C90" s="154" t="s">
        <v>38</v>
      </c>
      <c r="D90" s="73" t="s">
        <v>30</v>
      </c>
      <c r="E90" s="95" t="s">
        <v>97</v>
      </c>
      <c r="F90" s="95"/>
      <c r="G90" s="95" t="s">
        <v>21</v>
      </c>
      <c r="H90" s="95" t="s">
        <v>21</v>
      </c>
      <c r="I90" s="162">
        <f>I91+I122</f>
        <v>7678.700000000001</v>
      </c>
      <c r="J90" s="162">
        <f>J91+J122</f>
        <v>3066.5</v>
      </c>
      <c r="K90" s="169">
        <f>K91+K122</f>
        <v>2282.6</v>
      </c>
    </row>
    <row r="91" spans="1:11" ht="18" customHeight="1">
      <c r="A91" s="302"/>
      <c r="B91" s="11"/>
      <c r="C91" s="106" t="s">
        <v>43</v>
      </c>
      <c r="D91" s="166" t="s">
        <v>30</v>
      </c>
      <c r="E91" s="135" t="s">
        <v>97</v>
      </c>
      <c r="F91" s="166" t="s">
        <v>98</v>
      </c>
      <c r="G91" s="135"/>
      <c r="H91" s="135"/>
      <c r="I91" s="164">
        <f>I102+I116+I92+I97</f>
        <v>7576.700000000001</v>
      </c>
      <c r="J91" s="164">
        <f>J102+J116+J92+J97</f>
        <v>2763.5</v>
      </c>
      <c r="K91" s="181">
        <f>K102+K116+K92+K97</f>
        <v>2229.6</v>
      </c>
    </row>
    <row r="92" spans="1:11" ht="77.25" customHeight="1" hidden="1">
      <c r="A92" s="302"/>
      <c r="B92" s="11"/>
      <c r="C92" s="106"/>
      <c r="D92" s="107"/>
      <c r="E92" s="95"/>
      <c r="F92" s="107"/>
      <c r="G92" s="107"/>
      <c r="H92" s="108"/>
      <c r="I92" s="164"/>
      <c r="J92" s="164"/>
      <c r="K92" s="181"/>
    </row>
    <row r="93" spans="1:11" ht="33.75" customHeight="1" hidden="1">
      <c r="A93" s="302"/>
      <c r="B93" s="11"/>
      <c r="C93" s="106"/>
      <c r="D93" s="107"/>
      <c r="E93" s="95"/>
      <c r="F93" s="107"/>
      <c r="G93" s="107"/>
      <c r="H93" s="108"/>
      <c r="I93" s="164"/>
      <c r="J93" s="164"/>
      <c r="K93" s="181"/>
    </row>
    <row r="94" spans="1:11" ht="81.75" customHeight="1" hidden="1">
      <c r="A94" s="302"/>
      <c r="B94" s="11"/>
      <c r="C94" s="165"/>
      <c r="D94" s="107"/>
      <c r="E94" s="95"/>
      <c r="F94" s="107"/>
      <c r="G94" s="107"/>
      <c r="H94" s="182"/>
      <c r="I94" s="183"/>
      <c r="J94" s="183"/>
      <c r="K94" s="184"/>
    </row>
    <row r="95" spans="1:11" ht="81.75" customHeight="1" hidden="1">
      <c r="A95" s="302"/>
      <c r="B95" s="11"/>
      <c r="C95" s="155"/>
      <c r="D95" s="146"/>
      <c r="E95" s="146"/>
      <c r="F95" s="145"/>
      <c r="G95" s="145"/>
      <c r="H95" s="156"/>
      <c r="I95" s="162"/>
      <c r="J95" s="162"/>
      <c r="K95" s="169"/>
    </row>
    <row r="96" spans="1:11" ht="41.25" customHeight="1" hidden="1">
      <c r="A96" s="302"/>
      <c r="B96" s="11"/>
      <c r="C96" s="160"/>
      <c r="D96" s="117"/>
      <c r="E96" s="117"/>
      <c r="F96" s="117"/>
      <c r="G96" s="117"/>
      <c r="H96" s="117"/>
      <c r="I96" s="170"/>
      <c r="J96" s="170"/>
      <c r="K96" s="171"/>
    </row>
    <row r="97" spans="1:11" ht="66.75" customHeight="1">
      <c r="A97" s="302"/>
      <c r="B97" s="11"/>
      <c r="C97" s="106" t="s">
        <v>195</v>
      </c>
      <c r="D97" s="107" t="s">
        <v>30</v>
      </c>
      <c r="E97" s="95" t="s">
        <v>97</v>
      </c>
      <c r="F97" s="107" t="s">
        <v>98</v>
      </c>
      <c r="G97" s="107" t="s">
        <v>134</v>
      </c>
      <c r="H97" s="108"/>
      <c r="I97" s="164">
        <f>I99</f>
        <v>2840.9</v>
      </c>
      <c r="J97" s="164">
        <f>J99</f>
        <v>0</v>
      </c>
      <c r="K97" s="181">
        <f>K99</f>
        <v>0</v>
      </c>
    </row>
    <row r="98" spans="1:11" ht="26.25" customHeight="1">
      <c r="A98" s="302"/>
      <c r="B98" s="11"/>
      <c r="C98" s="106" t="s">
        <v>179</v>
      </c>
      <c r="D98" s="107" t="s">
        <v>30</v>
      </c>
      <c r="E98" s="95" t="s">
        <v>97</v>
      </c>
      <c r="F98" s="107" t="s">
        <v>98</v>
      </c>
      <c r="G98" s="107" t="s">
        <v>196</v>
      </c>
      <c r="H98" s="108"/>
      <c r="I98" s="164">
        <f aca="true" t="shared" si="9" ref="I98:J100">I99</f>
        <v>2840.9</v>
      </c>
      <c r="J98" s="164">
        <f t="shared" si="9"/>
        <v>0</v>
      </c>
      <c r="K98" s="181">
        <f>K99</f>
        <v>0</v>
      </c>
    </row>
    <row r="99" spans="1:11" ht="86.25" customHeight="1">
      <c r="A99" s="302"/>
      <c r="B99" s="11"/>
      <c r="C99" s="165" t="s">
        <v>192</v>
      </c>
      <c r="D99" s="166" t="s">
        <v>30</v>
      </c>
      <c r="E99" s="135" t="s">
        <v>97</v>
      </c>
      <c r="F99" s="166" t="s">
        <v>98</v>
      </c>
      <c r="G99" s="166" t="s">
        <v>193</v>
      </c>
      <c r="H99" s="182"/>
      <c r="I99" s="183">
        <f t="shared" si="9"/>
        <v>2840.9</v>
      </c>
      <c r="J99" s="183">
        <f t="shared" si="9"/>
        <v>0</v>
      </c>
      <c r="K99" s="184">
        <f>K100</f>
        <v>0</v>
      </c>
    </row>
    <row r="100" spans="1:11" ht="102" customHeight="1">
      <c r="A100" s="302"/>
      <c r="B100" s="11"/>
      <c r="C100" s="185" t="s">
        <v>137</v>
      </c>
      <c r="D100" s="146" t="s">
        <v>30</v>
      </c>
      <c r="E100" s="146" t="s">
        <v>97</v>
      </c>
      <c r="F100" s="145" t="s">
        <v>98</v>
      </c>
      <c r="G100" s="145" t="s">
        <v>194</v>
      </c>
      <c r="H100" s="156"/>
      <c r="I100" s="162">
        <f t="shared" si="9"/>
        <v>2840.9</v>
      </c>
      <c r="J100" s="162">
        <f t="shared" si="9"/>
        <v>0</v>
      </c>
      <c r="K100" s="169">
        <f>K101</f>
        <v>0</v>
      </c>
    </row>
    <row r="101" spans="1:11" ht="41.25" customHeight="1">
      <c r="A101" s="302"/>
      <c r="B101" s="11"/>
      <c r="C101" s="160" t="s">
        <v>149</v>
      </c>
      <c r="D101" s="117" t="s">
        <v>30</v>
      </c>
      <c r="E101" s="117" t="s">
        <v>97</v>
      </c>
      <c r="F101" s="117" t="s">
        <v>98</v>
      </c>
      <c r="G101" s="117" t="s">
        <v>194</v>
      </c>
      <c r="H101" s="117" t="s">
        <v>139</v>
      </c>
      <c r="I101" s="170">
        <v>2840.9</v>
      </c>
      <c r="J101" s="170">
        <v>0</v>
      </c>
      <c r="K101" s="171">
        <v>0</v>
      </c>
    </row>
    <row r="102" spans="1:11" ht="72.75" customHeight="1">
      <c r="A102" s="302"/>
      <c r="B102" s="11"/>
      <c r="C102" s="172" t="s">
        <v>159</v>
      </c>
      <c r="D102" s="107" t="s">
        <v>30</v>
      </c>
      <c r="E102" s="135" t="s">
        <v>97</v>
      </c>
      <c r="F102" s="166" t="s">
        <v>98</v>
      </c>
      <c r="G102" s="166" t="s">
        <v>67</v>
      </c>
      <c r="H102" s="182"/>
      <c r="I102" s="186">
        <f>I103+I112</f>
        <v>2590.3</v>
      </c>
      <c r="J102" s="186">
        <f>J103+J112</f>
        <v>1946.5</v>
      </c>
      <c r="K102" s="186">
        <f>K103+K112</f>
        <v>1350</v>
      </c>
    </row>
    <row r="103" spans="1:11" ht="30" customHeight="1">
      <c r="A103" s="302"/>
      <c r="B103" s="11"/>
      <c r="C103" s="106" t="s">
        <v>179</v>
      </c>
      <c r="D103" s="146" t="s">
        <v>30</v>
      </c>
      <c r="E103" s="146" t="s">
        <v>97</v>
      </c>
      <c r="F103" s="145" t="s">
        <v>98</v>
      </c>
      <c r="G103" s="145" t="s">
        <v>197</v>
      </c>
      <c r="H103" s="156"/>
      <c r="I103" s="162">
        <f>I104+I109</f>
        <v>1506.9</v>
      </c>
      <c r="J103" s="162">
        <f>J104+J109</f>
        <v>1256</v>
      </c>
      <c r="K103" s="162">
        <f>K104+K109</f>
        <v>1350</v>
      </c>
    </row>
    <row r="104" spans="1:11" ht="64.5" customHeight="1">
      <c r="A104" s="302"/>
      <c r="B104" s="11"/>
      <c r="C104" s="155" t="s">
        <v>200</v>
      </c>
      <c r="D104" s="146" t="s">
        <v>30</v>
      </c>
      <c r="E104" s="146" t="s">
        <v>97</v>
      </c>
      <c r="F104" s="145" t="s">
        <v>98</v>
      </c>
      <c r="G104" s="145" t="s">
        <v>198</v>
      </c>
      <c r="H104" s="156"/>
      <c r="I104" s="162">
        <f>I105+I107</f>
        <v>1306.9</v>
      </c>
      <c r="J104" s="162">
        <f>J105+J107</f>
        <v>1049.9</v>
      </c>
      <c r="K104" s="162">
        <f>K105+K107</f>
        <v>1150</v>
      </c>
    </row>
    <row r="105" spans="1:11" ht="46.5" customHeight="1">
      <c r="A105" s="302"/>
      <c r="B105" s="11"/>
      <c r="C105" s="155" t="s">
        <v>130</v>
      </c>
      <c r="D105" s="146" t="s">
        <v>30</v>
      </c>
      <c r="E105" s="146" t="s">
        <v>97</v>
      </c>
      <c r="F105" s="145" t="s">
        <v>98</v>
      </c>
      <c r="G105" s="145" t="s">
        <v>199</v>
      </c>
      <c r="H105" s="156"/>
      <c r="I105" s="162">
        <f>I106</f>
        <v>16</v>
      </c>
      <c r="J105" s="162">
        <f>J106</f>
        <v>150</v>
      </c>
      <c r="K105" s="169">
        <f>K106</f>
        <v>150</v>
      </c>
    </row>
    <row r="106" spans="1:11" ht="46.5" customHeight="1">
      <c r="A106" s="302"/>
      <c r="B106" s="11"/>
      <c r="C106" s="160" t="s">
        <v>149</v>
      </c>
      <c r="D106" s="117" t="s">
        <v>30</v>
      </c>
      <c r="E106" s="117" t="s">
        <v>97</v>
      </c>
      <c r="F106" s="117" t="s">
        <v>98</v>
      </c>
      <c r="G106" s="117" t="s">
        <v>199</v>
      </c>
      <c r="H106" s="117" t="s">
        <v>139</v>
      </c>
      <c r="I106" s="170">
        <f>150-134</f>
        <v>16</v>
      </c>
      <c r="J106" s="170">
        <v>150</v>
      </c>
      <c r="K106" s="171">
        <v>150</v>
      </c>
    </row>
    <row r="107" spans="1:11" ht="46.5" customHeight="1">
      <c r="A107" s="302"/>
      <c r="B107" s="11"/>
      <c r="C107" s="155" t="s">
        <v>201</v>
      </c>
      <c r="D107" s="146" t="s">
        <v>30</v>
      </c>
      <c r="E107" s="146" t="s">
        <v>97</v>
      </c>
      <c r="F107" s="145" t="s">
        <v>98</v>
      </c>
      <c r="G107" s="145" t="s">
        <v>212</v>
      </c>
      <c r="H107" s="156"/>
      <c r="I107" s="162">
        <f>I108</f>
        <v>1290.9</v>
      </c>
      <c r="J107" s="162">
        <f>J108</f>
        <v>899.9</v>
      </c>
      <c r="K107" s="169">
        <f>K108</f>
        <v>1000</v>
      </c>
    </row>
    <row r="108" spans="1:11" ht="46.5" customHeight="1">
      <c r="A108" s="302"/>
      <c r="B108" s="11"/>
      <c r="C108" s="160" t="s">
        <v>149</v>
      </c>
      <c r="D108" s="117" t="s">
        <v>30</v>
      </c>
      <c r="E108" s="117" t="s">
        <v>97</v>
      </c>
      <c r="F108" s="117" t="s">
        <v>98</v>
      </c>
      <c r="G108" s="117" t="s">
        <v>212</v>
      </c>
      <c r="H108" s="117" t="s">
        <v>139</v>
      </c>
      <c r="I108" s="170">
        <f>700+97.4+220+273.5</f>
        <v>1290.9</v>
      </c>
      <c r="J108" s="170">
        <f>900-0.1</f>
        <v>899.9</v>
      </c>
      <c r="K108" s="171">
        <v>1000</v>
      </c>
    </row>
    <row r="109" spans="1:11" ht="46.5" customHeight="1">
      <c r="A109" s="302"/>
      <c r="B109" s="11"/>
      <c r="C109" s="187" t="s">
        <v>208</v>
      </c>
      <c r="D109" s="146" t="s">
        <v>30</v>
      </c>
      <c r="E109" s="146" t="s">
        <v>97</v>
      </c>
      <c r="F109" s="145" t="s">
        <v>98</v>
      </c>
      <c r="G109" s="145" t="s">
        <v>206</v>
      </c>
      <c r="H109" s="156"/>
      <c r="I109" s="162">
        <f aca="true" t="shared" si="10" ref="I109:K110">I110</f>
        <v>200</v>
      </c>
      <c r="J109" s="162">
        <f t="shared" si="10"/>
        <v>206.1</v>
      </c>
      <c r="K109" s="169">
        <f t="shared" si="10"/>
        <v>200</v>
      </c>
    </row>
    <row r="110" spans="1:11" ht="46.5" customHeight="1">
      <c r="A110" s="302"/>
      <c r="B110" s="11"/>
      <c r="C110" s="188" t="s">
        <v>102</v>
      </c>
      <c r="D110" s="146" t="s">
        <v>30</v>
      </c>
      <c r="E110" s="146" t="s">
        <v>97</v>
      </c>
      <c r="F110" s="145" t="s">
        <v>98</v>
      </c>
      <c r="G110" s="145" t="s">
        <v>207</v>
      </c>
      <c r="H110" s="156"/>
      <c r="I110" s="162">
        <f t="shared" si="10"/>
        <v>200</v>
      </c>
      <c r="J110" s="162">
        <f t="shared" si="10"/>
        <v>206.1</v>
      </c>
      <c r="K110" s="169">
        <f t="shared" si="10"/>
        <v>200</v>
      </c>
    </row>
    <row r="111" spans="1:11" ht="46.5" customHeight="1">
      <c r="A111" s="302"/>
      <c r="B111" s="11"/>
      <c r="C111" s="160" t="s">
        <v>149</v>
      </c>
      <c r="D111" s="117" t="s">
        <v>30</v>
      </c>
      <c r="E111" s="117" t="s">
        <v>97</v>
      </c>
      <c r="F111" s="117" t="s">
        <v>98</v>
      </c>
      <c r="G111" s="117" t="s">
        <v>207</v>
      </c>
      <c r="H111" s="117" t="s">
        <v>139</v>
      </c>
      <c r="I111" s="170">
        <v>200</v>
      </c>
      <c r="J111" s="170">
        <f>200+6+0.1</f>
        <v>206.1</v>
      </c>
      <c r="K111" s="171">
        <v>200</v>
      </c>
    </row>
    <row r="112" spans="1:11" ht="25.5" customHeight="1">
      <c r="A112" s="302"/>
      <c r="B112" s="11"/>
      <c r="C112" s="106" t="s">
        <v>205</v>
      </c>
      <c r="D112" s="189" t="s">
        <v>30</v>
      </c>
      <c r="E112" s="189" t="s">
        <v>97</v>
      </c>
      <c r="F112" s="190" t="s">
        <v>98</v>
      </c>
      <c r="G112" s="107" t="s">
        <v>202</v>
      </c>
      <c r="H112" s="108"/>
      <c r="I112" s="164">
        <f aca="true" t="shared" si="11" ref="I112:K114">I113</f>
        <v>1083.4</v>
      </c>
      <c r="J112" s="164">
        <f t="shared" si="11"/>
        <v>690.5</v>
      </c>
      <c r="K112" s="164">
        <f t="shared" si="11"/>
        <v>0</v>
      </c>
    </row>
    <row r="113" spans="1:11" ht="46.5" customHeight="1">
      <c r="A113" s="302"/>
      <c r="B113" s="11"/>
      <c r="C113" s="191" t="s">
        <v>204</v>
      </c>
      <c r="D113" s="192" t="s">
        <v>30</v>
      </c>
      <c r="E113" s="192" t="s">
        <v>97</v>
      </c>
      <c r="F113" s="193" t="s">
        <v>98</v>
      </c>
      <c r="G113" s="135" t="s">
        <v>203</v>
      </c>
      <c r="H113" s="135"/>
      <c r="I113" s="173">
        <f t="shared" si="11"/>
        <v>1083.4</v>
      </c>
      <c r="J113" s="173">
        <f t="shared" si="11"/>
        <v>690.5</v>
      </c>
      <c r="K113" s="173">
        <f t="shared" si="11"/>
        <v>0</v>
      </c>
    </row>
    <row r="114" spans="1:11" ht="66" customHeight="1">
      <c r="A114" s="302"/>
      <c r="B114" s="11"/>
      <c r="C114" s="155" t="s">
        <v>161</v>
      </c>
      <c r="D114" s="194" t="s">
        <v>30</v>
      </c>
      <c r="E114" s="194" t="s">
        <v>97</v>
      </c>
      <c r="F114" s="195" t="s">
        <v>98</v>
      </c>
      <c r="G114" s="145" t="s">
        <v>167</v>
      </c>
      <c r="H114" s="156"/>
      <c r="I114" s="162">
        <f t="shared" si="11"/>
        <v>1083.4</v>
      </c>
      <c r="J114" s="162">
        <f t="shared" si="11"/>
        <v>690.5</v>
      </c>
      <c r="K114" s="169">
        <f t="shared" si="11"/>
        <v>0</v>
      </c>
    </row>
    <row r="115" spans="1:11" ht="46.5" customHeight="1">
      <c r="A115" s="302"/>
      <c r="B115" s="11"/>
      <c r="C115" s="160" t="s">
        <v>160</v>
      </c>
      <c r="D115" s="196" t="s">
        <v>30</v>
      </c>
      <c r="E115" s="196" t="s">
        <v>97</v>
      </c>
      <c r="F115" s="197" t="s">
        <v>98</v>
      </c>
      <c r="G115" s="117" t="s">
        <v>167</v>
      </c>
      <c r="H115" s="117">
        <v>200</v>
      </c>
      <c r="I115" s="170">
        <f>125.1+4.9+953.4</f>
        <v>1083.4</v>
      </c>
      <c r="J115" s="170">
        <f>82+614.6-6-0.1</f>
        <v>690.5</v>
      </c>
      <c r="K115" s="171">
        <v>0</v>
      </c>
    </row>
    <row r="116" spans="1:11" ht="18.75">
      <c r="A116" s="302"/>
      <c r="B116" s="11"/>
      <c r="C116" s="172" t="s">
        <v>46</v>
      </c>
      <c r="D116" s="135" t="s">
        <v>30</v>
      </c>
      <c r="E116" s="135" t="s">
        <v>97</v>
      </c>
      <c r="F116" s="166" t="s">
        <v>98</v>
      </c>
      <c r="G116" s="166" t="s">
        <v>58</v>
      </c>
      <c r="H116" s="135" t="s">
        <v>21</v>
      </c>
      <c r="I116" s="173">
        <f>I117</f>
        <v>2145.5</v>
      </c>
      <c r="J116" s="173">
        <f>J117</f>
        <v>817</v>
      </c>
      <c r="K116" s="174">
        <f>K117</f>
        <v>879.5999999999999</v>
      </c>
    </row>
    <row r="117" spans="1:11" ht="18.75">
      <c r="A117" s="302"/>
      <c r="B117" s="11"/>
      <c r="C117" s="106" t="s">
        <v>48</v>
      </c>
      <c r="D117" s="73" t="s">
        <v>30</v>
      </c>
      <c r="E117" s="107" t="s">
        <v>97</v>
      </c>
      <c r="F117" s="107" t="s">
        <v>98</v>
      </c>
      <c r="G117" s="107" t="s">
        <v>59</v>
      </c>
      <c r="H117" s="107"/>
      <c r="I117" s="164">
        <f>I118+I120</f>
        <v>2145.5</v>
      </c>
      <c r="J117" s="164">
        <f>J118+J120</f>
        <v>817</v>
      </c>
      <c r="K117" s="181">
        <f>K118+K120</f>
        <v>879.5999999999999</v>
      </c>
    </row>
    <row r="118" spans="1:11" ht="37.5">
      <c r="A118" s="302"/>
      <c r="B118" s="11"/>
      <c r="C118" s="155" t="s">
        <v>74</v>
      </c>
      <c r="D118" s="132" t="s">
        <v>30</v>
      </c>
      <c r="E118" s="146" t="s">
        <v>97</v>
      </c>
      <c r="F118" s="145" t="s">
        <v>98</v>
      </c>
      <c r="G118" s="145" t="s">
        <v>68</v>
      </c>
      <c r="H118" s="156"/>
      <c r="I118" s="162">
        <f>I119</f>
        <v>2014.7</v>
      </c>
      <c r="J118" s="162">
        <f>J119</f>
        <v>686.2</v>
      </c>
      <c r="K118" s="169">
        <f>K119</f>
        <v>748.8</v>
      </c>
    </row>
    <row r="119" spans="1:11" ht="36">
      <c r="A119" s="302"/>
      <c r="B119" s="11"/>
      <c r="C119" s="101" t="s">
        <v>149</v>
      </c>
      <c r="D119" s="159" t="s">
        <v>30</v>
      </c>
      <c r="E119" s="159" t="s">
        <v>97</v>
      </c>
      <c r="F119" s="159" t="s">
        <v>98</v>
      </c>
      <c r="G119" s="159" t="s">
        <v>68</v>
      </c>
      <c r="H119" s="117" t="s">
        <v>139</v>
      </c>
      <c r="I119" s="198">
        <f>765.4+279.3+370+600</f>
        <v>2014.7</v>
      </c>
      <c r="J119" s="198">
        <f>686.1+0.1</f>
        <v>686.2</v>
      </c>
      <c r="K119" s="199">
        <v>748.8</v>
      </c>
    </row>
    <row r="120" spans="1:11" ht="38.25" customHeight="1">
      <c r="A120" s="302"/>
      <c r="B120" s="11"/>
      <c r="C120" s="175" t="s">
        <v>107</v>
      </c>
      <c r="D120" s="145" t="s">
        <v>30</v>
      </c>
      <c r="E120" s="146" t="s">
        <v>97</v>
      </c>
      <c r="F120" s="145" t="s">
        <v>98</v>
      </c>
      <c r="G120" s="145" t="s">
        <v>69</v>
      </c>
      <c r="H120" s="156"/>
      <c r="I120" s="200">
        <f>I121</f>
        <v>130.8</v>
      </c>
      <c r="J120" s="200">
        <f>J121</f>
        <v>130.8</v>
      </c>
      <c r="K120" s="201">
        <f>K121</f>
        <v>130.8</v>
      </c>
    </row>
    <row r="121" spans="1:11" ht="36">
      <c r="A121" s="302"/>
      <c r="B121" s="11"/>
      <c r="C121" s="101" t="s">
        <v>149</v>
      </c>
      <c r="D121" s="117" t="s">
        <v>30</v>
      </c>
      <c r="E121" s="117" t="s">
        <v>97</v>
      </c>
      <c r="F121" s="117" t="s">
        <v>98</v>
      </c>
      <c r="G121" s="117" t="s">
        <v>69</v>
      </c>
      <c r="H121" s="117" t="s">
        <v>139</v>
      </c>
      <c r="I121" s="118">
        <v>130.8</v>
      </c>
      <c r="J121" s="118">
        <v>130.8</v>
      </c>
      <c r="K121" s="119">
        <v>130.8</v>
      </c>
    </row>
    <row r="122" spans="1:11" ht="18.75">
      <c r="A122" s="302"/>
      <c r="B122" s="11"/>
      <c r="C122" s="106" t="s">
        <v>122</v>
      </c>
      <c r="D122" s="120" t="s">
        <v>30</v>
      </c>
      <c r="E122" s="146" t="s">
        <v>97</v>
      </c>
      <c r="F122" s="145" t="s">
        <v>123</v>
      </c>
      <c r="G122" s="146" t="s">
        <v>21</v>
      </c>
      <c r="H122" s="146" t="s">
        <v>21</v>
      </c>
      <c r="I122" s="173">
        <f>I123+I128</f>
        <v>102</v>
      </c>
      <c r="J122" s="173">
        <f>J123+J128</f>
        <v>303</v>
      </c>
      <c r="K122" s="174">
        <f>K123+K128</f>
        <v>53</v>
      </c>
    </row>
    <row r="123" spans="1:11" ht="75">
      <c r="A123" s="302"/>
      <c r="B123" s="11"/>
      <c r="C123" s="75" t="s">
        <v>124</v>
      </c>
      <c r="D123" s="95" t="s">
        <v>30</v>
      </c>
      <c r="E123" s="95" t="s">
        <v>97</v>
      </c>
      <c r="F123" s="107" t="s">
        <v>123</v>
      </c>
      <c r="G123" s="107" t="s">
        <v>125</v>
      </c>
      <c r="H123" s="108"/>
      <c r="I123" s="173">
        <f aca="true" t="shared" si="12" ref="I123:K126">I124</f>
        <v>3</v>
      </c>
      <c r="J123" s="173">
        <f t="shared" si="12"/>
        <v>3</v>
      </c>
      <c r="K123" s="173">
        <f t="shared" si="12"/>
        <v>3</v>
      </c>
    </row>
    <row r="124" spans="1:11" ht="18.75">
      <c r="A124" s="302"/>
      <c r="B124" s="11"/>
      <c r="C124" s="106" t="s">
        <v>179</v>
      </c>
      <c r="D124" s="95" t="s">
        <v>30</v>
      </c>
      <c r="E124" s="95" t="s">
        <v>97</v>
      </c>
      <c r="F124" s="107" t="s">
        <v>123</v>
      </c>
      <c r="G124" s="107" t="s">
        <v>209</v>
      </c>
      <c r="H124" s="108"/>
      <c r="I124" s="173">
        <f t="shared" si="12"/>
        <v>3</v>
      </c>
      <c r="J124" s="173">
        <f t="shared" si="12"/>
        <v>3</v>
      </c>
      <c r="K124" s="173">
        <f t="shared" si="12"/>
        <v>3</v>
      </c>
    </row>
    <row r="125" spans="1:11" ht="56.25">
      <c r="A125" s="302"/>
      <c r="B125" s="11"/>
      <c r="C125" s="75" t="s">
        <v>213</v>
      </c>
      <c r="D125" s="95" t="s">
        <v>30</v>
      </c>
      <c r="E125" s="95" t="s">
        <v>97</v>
      </c>
      <c r="F125" s="107" t="s">
        <v>123</v>
      </c>
      <c r="G125" s="107" t="s">
        <v>210</v>
      </c>
      <c r="H125" s="108"/>
      <c r="I125" s="173">
        <f t="shared" si="12"/>
        <v>3</v>
      </c>
      <c r="J125" s="173">
        <f t="shared" si="12"/>
        <v>3</v>
      </c>
      <c r="K125" s="173">
        <f t="shared" si="12"/>
        <v>3</v>
      </c>
    </row>
    <row r="126" spans="1:11" ht="93.75">
      <c r="A126" s="302"/>
      <c r="B126" s="11"/>
      <c r="C126" s="155" t="s">
        <v>214</v>
      </c>
      <c r="D126" s="146" t="s">
        <v>30</v>
      </c>
      <c r="E126" s="146" t="s">
        <v>97</v>
      </c>
      <c r="F126" s="146" t="s">
        <v>123</v>
      </c>
      <c r="G126" s="146" t="s">
        <v>211</v>
      </c>
      <c r="H126" s="156"/>
      <c r="I126" s="162">
        <f t="shared" si="12"/>
        <v>3</v>
      </c>
      <c r="J126" s="162">
        <f t="shared" si="12"/>
        <v>3</v>
      </c>
      <c r="K126" s="169">
        <f t="shared" si="12"/>
        <v>3</v>
      </c>
    </row>
    <row r="127" spans="1:11" ht="36">
      <c r="A127" s="302"/>
      <c r="B127" s="11"/>
      <c r="C127" s="100" t="s">
        <v>164</v>
      </c>
      <c r="D127" s="117" t="s">
        <v>30</v>
      </c>
      <c r="E127" s="117" t="s">
        <v>97</v>
      </c>
      <c r="F127" s="117" t="s">
        <v>123</v>
      </c>
      <c r="G127" s="117" t="s">
        <v>211</v>
      </c>
      <c r="H127" s="117">
        <v>600</v>
      </c>
      <c r="I127" s="170">
        <v>3</v>
      </c>
      <c r="J127" s="170">
        <v>3</v>
      </c>
      <c r="K127" s="171">
        <v>3</v>
      </c>
    </row>
    <row r="128" spans="1:11" ht="18.75">
      <c r="A128" s="302"/>
      <c r="B128" s="11"/>
      <c r="C128" s="106" t="s">
        <v>46</v>
      </c>
      <c r="D128" s="95" t="s">
        <v>30</v>
      </c>
      <c r="E128" s="95" t="s">
        <v>97</v>
      </c>
      <c r="F128" s="107" t="s">
        <v>123</v>
      </c>
      <c r="G128" s="107" t="s">
        <v>58</v>
      </c>
      <c r="H128" s="95" t="s">
        <v>21</v>
      </c>
      <c r="I128" s="173">
        <f aca="true" t="shared" si="13" ref="I128:K130">I129</f>
        <v>99</v>
      </c>
      <c r="J128" s="173">
        <f t="shared" si="13"/>
        <v>300</v>
      </c>
      <c r="K128" s="174">
        <f t="shared" si="13"/>
        <v>50</v>
      </c>
    </row>
    <row r="129" spans="1:11" ht="18.75">
      <c r="A129" s="302"/>
      <c r="B129" s="11"/>
      <c r="C129" s="106" t="s">
        <v>48</v>
      </c>
      <c r="D129" s="95" t="s">
        <v>30</v>
      </c>
      <c r="E129" s="107" t="s">
        <v>97</v>
      </c>
      <c r="F129" s="107" t="s">
        <v>123</v>
      </c>
      <c r="G129" s="107" t="s">
        <v>59</v>
      </c>
      <c r="H129" s="107"/>
      <c r="I129" s="173">
        <f t="shared" si="13"/>
        <v>99</v>
      </c>
      <c r="J129" s="173">
        <f t="shared" si="13"/>
        <v>300</v>
      </c>
      <c r="K129" s="173">
        <f t="shared" si="13"/>
        <v>50</v>
      </c>
    </row>
    <row r="130" spans="1:11" ht="36" customHeight="1">
      <c r="A130" s="302"/>
      <c r="B130" s="11"/>
      <c r="C130" s="155" t="s">
        <v>136</v>
      </c>
      <c r="D130" s="146" t="s">
        <v>30</v>
      </c>
      <c r="E130" s="146" t="s">
        <v>97</v>
      </c>
      <c r="F130" s="145" t="s">
        <v>123</v>
      </c>
      <c r="G130" s="145" t="s">
        <v>135</v>
      </c>
      <c r="H130" s="156"/>
      <c r="I130" s="162">
        <f t="shared" si="13"/>
        <v>99</v>
      </c>
      <c r="J130" s="162">
        <f t="shared" si="13"/>
        <v>300</v>
      </c>
      <c r="K130" s="169">
        <f t="shared" si="13"/>
        <v>50</v>
      </c>
    </row>
    <row r="131" spans="1:11" ht="36">
      <c r="A131" s="302"/>
      <c r="B131" s="11"/>
      <c r="C131" s="101" t="s">
        <v>149</v>
      </c>
      <c r="D131" s="117" t="s">
        <v>30</v>
      </c>
      <c r="E131" s="117" t="s">
        <v>97</v>
      </c>
      <c r="F131" s="117" t="s">
        <v>123</v>
      </c>
      <c r="G131" s="117" t="s">
        <v>135</v>
      </c>
      <c r="H131" s="117" t="s">
        <v>139</v>
      </c>
      <c r="I131" s="170">
        <v>99</v>
      </c>
      <c r="J131" s="170">
        <v>300</v>
      </c>
      <c r="K131" s="171">
        <v>50</v>
      </c>
    </row>
    <row r="132" spans="1:11" ht="18.75">
      <c r="A132" s="302"/>
      <c r="B132" s="11"/>
      <c r="C132" s="75" t="s">
        <v>6</v>
      </c>
      <c r="D132" s="73" t="s">
        <v>30</v>
      </c>
      <c r="E132" s="73" t="s">
        <v>99</v>
      </c>
      <c r="F132" s="73"/>
      <c r="G132" s="73" t="s">
        <v>21</v>
      </c>
      <c r="H132" s="73" t="s">
        <v>21</v>
      </c>
      <c r="I132" s="76">
        <f>I133+I142+I159</f>
        <v>29647.1</v>
      </c>
      <c r="J132" s="76">
        <f>J133+J142+J159</f>
        <v>2020.1</v>
      </c>
      <c r="K132" s="77">
        <f>K133+K142+K159</f>
        <v>2174.2</v>
      </c>
    </row>
    <row r="133" spans="1:11" ht="18.75">
      <c r="A133" s="302"/>
      <c r="B133" s="11"/>
      <c r="C133" s="75" t="s">
        <v>7</v>
      </c>
      <c r="D133" s="73" t="s">
        <v>30</v>
      </c>
      <c r="E133" s="73" t="s">
        <v>99</v>
      </c>
      <c r="F133" s="73" t="s">
        <v>91</v>
      </c>
      <c r="G133" s="73"/>
      <c r="H133" s="73"/>
      <c r="I133" s="202">
        <f aca="true" t="shared" si="14" ref="I133:K140">I134</f>
        <v>916.6</v>
      </c>
      <c r="J133" s="202">
        <f t="shared" si="14"/>
        <v>508.7</v>
      </c>
      <c r="K133" s="202">
        <f t="shared" si="14"/>
        <v>528.4</v>
      </c>
    </row>
    <row r="134" spans="1:11" ht="18.75">
      <c r="A134" s="302"/>
      <c r="B134" s="11"/>
      <c r="C134" s="106" t="s">
        <v>46</v>
      </c>
      <c r="D134" s="95" t="s">
        <v>30</v>
      </c>
      <c r="E134" s="95" t="s">
        <v>99</v>
      </c>
      <c r="F134" s="107" t="s">
        <v>91</v>
      </c>
      <c r="G134" s="107" t="s">
        <v>58</v>
      </c>
      <c r="H134" s="95" t="s">
        <v>21</v>
      </c>
      <c r="I134" s="164">
        <f t="shared" si="14"/>
        <v>916.6</v>
      </c>
      <c r="J134" s="164">
        <f t="shared" si="14"/>
        <v>508.7</v>
      </c>
      <c r="K134" s="181">
        <f t="shared" si="14"/>
        <v>528.4</v>
      </c>
    </row>
    <row r="135" spans="1:11" ht="18.75">
      <c r="A135" s="302"/>
      <c r="B135" s="11"/>
      <c r="C135" s="106" t="s">
        <v>48</v>
      </c>
      <c r="D135" s="95" t="s">
        <v>30</v>
      </c>
      <c r="E135" s="107" t="s">
        <v>99</v>
      </c>
      <c r="F135" s="107" t="s">
        <v>91</v>
      </c>
      <c r="G135" s="107" t="s">
        <v>59</v>
      </c>
      <c r="H135" s="107"/>
      <c r="I135" s="164">
        <f>I140+I136+I138</f>
        <v>916.6</v>
      </c>
      <c r="J135" s="164">
        <f>J140</f>
        <v>508.7</v>
      </c>
      <c r="K135" s="164">
        <f>K140</f>
        <v>528.4</v>
      </c>
    </row>
    <row r="136" spans="1:11" ht="18.75">
      <c r="A136" s="302"/>
      <c r="B136" s="11"/>
      <c r="C136" s="153" t="s">
        <v>246</v>
      </c>
      <c r="D136" s="146" t="s">
        <v>30</v>
      </c>
      <c r="E136" s="132" t="s">
        <v>99</v>
      </c>
      <c r="F136" s="132" t="s">
        <v>91</v>
      </c>
      <c r="G136" s="132" t="s">
        <v>245</v>
      </c>
      <c r="H136" s="203"/>
      <c r="I136" s="157">
        <f t="shared" si="14"/>
        <v>188.1</v>
      </c>
      <c r="J136" s="157">
        <f t="shared" si="14"/>
        <v>0</v>
      </c>
      <c r="K136" s="157">
        <f t="shared" si="14"/>
        <v>0</v>
      </c>
    </row>
    <row r="137" spans="1:11" ht="36">
      <c r="A137" s="302"/>
      <c r="B137" s="11"/>
      <c r="C137" s="92" t="s">
        <v>149</v>
      </c>
      <c r="D137" s="84" t="s">
        <v>30</v>
      </c>
      <c r="E137" s="84" t="s">
        <v>99</v>
      </c>
      <c r="F137" s="84" t="s">
        <v>91</v>
      </c>
      <c r="G137" s="84" t="s">
        <v>245</v>
      </c>
      <c r="H137" s="84" t="s">
        <v>139</v>
      </c>
      <c r="I137" s="93">
        <f>50+138.1</f>
        <v>188.1</v>
      </c>
      <c r="J137" s="93">
        <v>0</v>
      </c>
      <c r="K137" s="94">
        <v>0</v>
      </c>
    </row>
    <row r="138" spans="1:11" ht="18.75">
      <c r="A138" s="302"/>
      <c r="B138" s="11"/>
      <c r="C138" s="153" t="s">
        <v>278</v>
      </c>
      <c r="D138" s="146" t="s">
        <v>30</v>
      </c>
      <c r="E138" s="132" t="s">
        <v>99</v>
      </c>
      <c r="F138" s="132" t="s">
        <v>91</v>
      </c>
      <c r="G138" s="132" t="s">
        <v>277</v>
      </c>
      <c r="H138" s="203"/>
      <c r="I138" s="157">
        <f t="shared" si="14"/>
        <v>238.4</v>
      </c>
      <c r="J138" s="157">
        <f t="shared" si="14"/>
        <v>0</v>
      </c>
      <c r="K138" s="157">
        <f t="shared" si="14"/>
        <v>0</v>
      </c>
    </row>
    <row r="139" spans="1:11" ht="36">
      <c r="A139" s="302"/>
      <c r="B139" s="11"/>
      <c r="C139" s="92" t="s">
        <v>149</v>
      </c>
      <c r="D139" s="84" t="s">
        <v>30</v>
      </c>
      <c r="E139" s="84" t="s">
        <v>99</v>
      </c>
      <c r="F139" s="84" t="s">
        <v>91</v>
      </c>
      <c r="G139" s="84" t="s">
        <v>277</v>
      </c>
      <c r="H139" s="84" t="s">
        <v>139</v>
      </c>
      <c r="I139" s="93">
        <f>234+4.4</f>
        <v>238.4</v>
      </c>
      <c r="J139" s="93">
        <v>0</v>
      </c>
      <c r="K139" s="94">
        <v>0</v>
      </c>
    </row>
    <row r="140" spans="1:11" ht="56.25">
      <c r="A140" s="302"/>
      <c r="B140" s="11"/>
      <c r="C140" s="153" t="s">
        <v>216</v>
      </c>
      <c r="D140" s="146" t="s">
        <v>30</v>
      </c>
      <c r="E140" s="132" t="s">
        <v>99</v>
      </c>
      <c r="F140" s="132" t="s">
        <v>91</v>
      </c>
      <c r="G140" s="132" t="s">
        <v>215</v>
      </c>
      <c r="H140" s="203"/>
      <c r="I140" s="157">
        <f t="shared" si="14"/>
        <v>490.1</v>
      </c>
      <c r="J140" s="157">
        <f t="shared" si="14"/>
        <v>508.7</v>
      </c>
      <c r="K140" s="157">
        <f t="shared" si="14"/>
        <v>528.4</v>
      </c>
    </row>
    <row r="141" spans="1:11" ht="36">
      <c r="A141" s="302"/>
      <c r="B141" s="11"/>
      <c r="C141" s="92" t="s">
        <v>149</v>
      </c>
      <c r="D141" s="84" t="s">
        <v>30</v>
      </c>
      <c r="E141" s="84" t="s">
        <v>99</v>
      </c>
      <c r="F141" s="84" t="s">
        <v>91</v>
      </c>
      <c r="G141" s="84" t="s">
        <v>215</v>
      </c>
      <c r="H141" s="84" t="s">
        <v>139</v>
      </c>
      <c r="I141" s="93">
        <v>490.1</v>
      </c>
      <c r="J141" s="93">
        <v>508.7</v>
      </c>
      <c r="K141" s="94">
        <v>528.4</v>
      </c>
    </row>
    <row r="142" spans="1:11" ht="24.75" customHeight="1">
      <c r="A142" s="302"/>
      <c r="B142" s="11"/>
      <c r="C142" s="75" t="s">
        <v>8</v>
      </c>
      <c r="D142" s="95" t="s">
        <v>30</v>
      </c>
      <c r="E142" s="73" t="s">
        <v>99</v>
      </c>
      <c r="F142" s="73" t="s">
        <v>92</v>
      </c>
      <c r="G142" s="73"/>
      <c r="H142" s="73"/>
      <c r="I142" s="78">
        <f>I148+I143</f>
        <v>23250.8</v>
      </c>
      <c r="J142" s="76">
        <f>J148</f>
        <v>335.1</v>
      </c>
      <c r="K142" s="77">
        <f>K148</f>
        <v>344.5</v>
      </c>
    </row>
    <row r="143" spans="1:11" ht="72" customHeight="1">
      <c r="A143" s="302"/>
      <c r="B143" s="11"/>
      <c r="C143" s="106" t="s">
        <v>254</v>
      </c>
      <c r="D143" s="107" t="s">
        <v>30</v>
      </c>
      <c r="E143" s="95" t="s">
        <v>99</v>
      </c>
      <c r="F143" s="190" t="s">
        <v>92</v>
      </c>
      <c r="G143" s="107" t="s">
        <v>250</v>
      </c>
      <c r="H143" s="108"/>
      <c r="I143" s="164">
        <f aca="true" t="shared" si="15" ref="I143:K144">I145</f>
        <v>17724.8</v>
      </c>
      <c r="J143" s="164">
        <f t="shared" si="15"/>
        <v>0</v>
      </c>
      <c r="K143" s="181">
        <f t="shared" si="15"/>
        <v>0</v>
      </c>
    </row>
    <row r="144" spans="1:11" ht="24.75" customHeight="1">
      <c r="A144" s="302"/>
      <c r="B144" s="11"/>
      <c r="C144" s="106" t="s">
        <v>205</v>
      </c>
      <c r="D144" s="107" t="s">
        <v>30</v>
      </c>
      <c r="E144" s="95" t="s">
        <v>99</v>
      </c>
      <c r="F144" s="190" t="s">
        <v>92</v>
      </c>
      <c r="G144" s="107" t="s">
        <v>251</v>
      </c>
      <c r="H144" s="108"/>
      <c r="I144" s="164">
        <f t="shared" si="15"/>
        <v>17724.8</v>
      </c>
      <c r="J144" s="164">
        <f t="shared" si="15"/>
        <v>0</v>
      </c>
      <c r="K144" s="181">
        <f t="shared" si="15"/>
        <v>0</v>
      </c>
    </row>
    <row r="145" spans="1:11" ht="61.5" customHeight="1">
      <c r="A145" s="302"/>
      <c r="B145" s="11"/>
      <c r="C145" s="165" t="s">
        <v>255</v>
      </c>
      <c r="D145" s="166" t="s">
        <v>30</v>
      </c>
      <c r="E145" s="135" t="s">
        <v>99</v>
      </c>
      <c r="F145" s="193" t="s">
        <v>92</v>
      </c>
      <c r="G145" s="166" t="s">
        <v>252</v>
      </c>
      <c r="H145" s="182"/>
      <c r="I145" s="183">
        <f aca="true" t="shared" si="16" ref="I145:K146">I146</f>
        <v>17724.8</v>
      </c>
      <c r="J145" s="183">
        <f t="shared" si="16"/>
        <v>0</v>
      </c>
      <c r="K145" s="184">
        <f t="shared" si="16"/>
        <v>0</v>
      </c>
    </row>
    <row r="146" spans="1:11" ht="39" customHeight="1">
      <c r="A146" s="302"/>
      <c r="B146" s="11"/>
      <c r="C146" s="175" t="s">
        <v>256</v>
      </c>
      <c r="D146" s="146" t="s">
        <v>30</v>
      </c>
      <c r="E146" s="146" t="s">
        <v>99</v>
      </c>
      <c r="F146" s="195" t="s">
        <v>92</v>
      </c>
      <c r="G146" s="145" t="s">
        <v>253</v>
      </c>
      <c r="H146" s="156"/>
      <c r="I146" s="162">
        <f t="shared" si="16"/>
        <v>17724.8</v>
      </c>
      <c r="J146" s="162">
        <f t="shared" si="16"/>
        <v>0</v>
      </c>
      <c r="K146" s="169">
        <f t="shared" si="16"/>
        <v>0</v>
      </c>
    </row>
    <row r="147" spans="1:11" ht="36" customHeight="1">
      <c r="A147" s="302"/>
      <c r="B147" s="11"/>
      <c r="C147" s="160" t="s">
        <v>149</v>
      </c>
      <c r="D147" s="117" t="s">
        <v>30</v>
      </c>
      <c r="E147" s="117" t="s">
        <v>99</v>
      </c>
      <c r="F147" s="196" t="s">
        <v>92</v>
      </c>
      <c r="G147" s="117" t="s">
        <v>253</v>
      </c>
      <c r="H147" s="117" t="s">
        <v>139</v>
      </c>
      <c r="I147" s="170">
        <f>15597.8+2127</f>
        <v>17724.8</v>
      </c>
      <c r="J147" s="170">
        <v>0</v>
      </c>
      <c r="K147" s="171">
        <v>0</v>
      </c>
    </row>
    <row r="148" spans="1:11" ht="24.75" customHeight="1">
      <c r="A148" s="302"/>
      <c r="B148" s="11"/>
      <c r="C148" s="75" t="s">
        <v>46</v>
      </c>
      <c r="D148" s="95" t="s">
        <v>30</v>
      </c>
      <c r="E148" s="73" t="s">
        <v>99</v>
      </c>
      <c r="F148" s="73" t="s">
        <v>92</v>
      </c>
      <c r="G148" s="73" t="s">
        <v>58</v>
      </c>
      <c r="H148" s="73"/>
      <c r="I148" s="76">
        <f>I149</f>
        <v>5526</v>
      </c>
      <c r="J148" s="76">
        <f>J149</f>
        <v>335.1</v>
      </c>
      <c r="K148" s="77">
        <f>K149</f>
        <v>344.5</v>
      </c>
    </row>
    <row r="149" spans="1:11" ht="18.75">
      <c r="A149" s="302"/>
      <c r="B149" s="11"/>
      <c r="C149" s="75" t="s">
        <v>47</v>
      </c>
      <c r="D149" s="95" t="s">
        <v>30</v>
      </c>
      <c r="E149" s="73" t="s">
        <v>99</v>
      </c>
      <c r="F149" s="73" t="s">
        <v>92</v>
      </c>
      <c r="G149" s="73" t="s">
        <v>59</v>
      </c>
      <c r="H149" s="73"/>
      <c r="I149" s="78">
        <f>I154+I152+I157+I150</f>
        <v>5526</v>
      </c>
      <c r="J149" s="78">
        <f>J154+J152+J157</f>
        <v>335.1</v>
      </c>
      <c r="K149" s="78">
        <f>K154+K152+K157</f>
        <v>344.5</v>
      </c>
    </row>
    <row r="150" spans="1:11" ht="75">
      <c r="A150" s="302"/>
      <c r="B150" s="11"/>
      <c r="C150" s="131" t="s">
        <v>248</v>
      </c>
      <c r="D150" s="132" t="s">
        <v>30</v>
      </c>
      <c r="E150" s="132" t="s">
        <v>99</v>
      </c>
      <c r="F150" s="132" t="s">
        <v>92</v>
      </c>
      <c r="G150" s="132" t="s">
        <v>247</v>
      </c>
      <c r="H150" s="203"/>
      <c r="I150" s="133">
        <f>I151</f>
        <v>550</v>
      </c>
      <c r="J150" s="133">
        <f>J151</f>
        <v>0</v>
      </c>
      <c r="K150" s="133">
        <f>K151</f>
        <v>0</v>
      </c>
    </row>
    <row r="151" spans="1:11" ht="18.75">
      <c r="A151" s="302"/>
      <c r="B151" s="11"/>
      <c r="C151" s="204" t="s">
        <v>148</v>
      </c>
      <c r="D151" s="102" t="s">
        <v>30</v>
      </c>
      <c r="E151" s="102" t="s">
        <v>99</v>
      </c>
      <c r="F151" s="102" t="s">
        <v>92</v>
      </c>
      <c r="G151" s="102" t="s">
        <v>247</v>
      </c>
      <c r="H151" s="102">
        <v>800</v>
      </c>
      <c r="I151" s="104">
        <f>300+250</f>
        <v>550</v>
      </c>
      <c r="J151" s="104">
        <v>0</v>
      </c>
      <c r="K151" s="105">
        <v>0</v>
      </c>
    </row>
    <row r="152" spans="1:11" ht="40.5" customHeight="1">
      <c r="A152" s="302"/>
      <c r="B152" s="11"/>
      <c r="C152" s="205" t="s">
        <v>118</v>
      </c>
      <c r="D152" s="206" t="s">
        <v>30</v>
      </c>
      <c r="E152" s="206" t="s">
        <v>99</v>
      </c>
      <c r="F152" s="206" t="s">
        <v>92</v>
      </c>
      <c r="G152" s="206" t="s">
        <v>117</v>
      </c>
      <c r="H152" s="138"/>
      <c r="I152" s="207">
        <f>I153</f>
        <v>204.4</v>
      </c>
      <c r="J152" s="207">
        <f>J153</f>
        <v>235.1</v>
      </c>
      <c r="K152" s="207">
        <f>K153</f>
        <v>244.5</v>
      </c>
    </row>
    <row r="153" spans="1:11" ht="36">
      <c r="A153" s="302"/>
      <c r="B153" s="11"/>
      <c r="C153" s="92" t="s">
        <v>149</v>
      </c>
      <c r="D153" s="84" t="s">
        <v>30</v>
      </c>
      <c r="E153" s="84" t="s">
        <v>99</v>
      </c>
      <c r="F153" s="84" t="s">
        <v>92</v>
      </c>
      <c r="G153" s="84" t="s">
        <v>117</v>
      </c>
      <c r="H153" s="84" t="s">
        <v>139</v>
      </c>
      <c r="I153" s="93">
        <f>226.1-35.1+13.5-0.1</f>
        <v>204.4</v>
      </c>
      <c r="J153" s="93">
        <v>235.1</v>
      </c>
      <c r="K153" s="94">
        <v>244.5</v>
      </c>
    </row>
    <row r="154" spans="1:11" ht="18.75">
      <c r="A154" s="302"/>
      <c r="B154" s="11"/>
      <c r="C154" s="139" t="s">
        <v>86</v>
      </c>
      <c r="D154" s="140" t="s">
        <v>30</v>
      </c>
      <c r="E154" s="140" t="s">
        <v>99</v>
      </c>
      <c r="F154" s="140" t="s">
        <v>92</v>
      </c>
      <c r="G154" s="140" t="s">
        <v>85</v>
      </c>
      <c r="H154" s="142"/>
      <c r="I154" s="143">
        <f>I155+I156</f>
        <v>771.6</v>
      </c>
      <c r="J154" s="143">
        <f>J155+J156</f>
        <v>100</v>
      </c>
      <c r="K154" s="143">
        <f>K155+K156</f>
        <v>100</v>
      </c>
    </row>
    <row r="155" spans="1:11" ht="36">
      <c r="A155" s="302"/>
      <c r="B155" s="11"/>
      <c r="C155" s="208" t="s">
        <v>149</v>
      </c>
      <c r="D155" s="203" t="s">
        <v>30</v>
      </c>
      <c r="E155" s="203" t="s">
        <v>99</v>
      </c>
      <c r="F155" s="203" t="s">
        <v>92</v>
      </c>
      <c r="G155" s="203" t="s">
        <v>85</v>
      </c>
      <c r="H155" s="203" t="s">
        <v>139</v>
      </c>
      <c r="I155" s="209">
        <v>281.6</v>
      </c>
      <c r="J155" s="209">
        <v>100</v>
      </c>
      <c r="K155" s="210">
        <v>100</v>
      </c>
    </row>
    <row r="156" spans="1:11" ht="18.75">
      <c r="A156" s="302"/>
      <c r="B156" s="11"/>
      <c r="C156" s="204" t="s">
        <v>148</v>
      </c>
      <c r="D156" s="211" t="s">
        <v>30</v>
      </c>
      <c r="E156" s="102" t="s">
        <v>99</v>
      </c>
      <c r="F156" s="102" t="s">
        <v>92</v>
      </c>
      <c r="G156" s="102" t="s">
        <v>85</v>
      </c>
      <c r="H156" s="102">
        <v>800</v>
      </c>
      <c r="I156" s="170">
        <v>490</v>
      </c>
      <c r="J156" s="170">
        <v>0</v>
      </c>
      <c r="K156" s="171">
        <v>0</v>
      </c>
    </row>
    <row r="157" spans="1:11" ht="18.75">
      <c r="A157" s="302"/>
      <c r="B157" s="11"/>
      <c r="C157" s="139" t="s">
        <v>217</v>
      </c>
      <c r="D157" s="140" t="s">
        <v>30</v>
      </c>
      <c r="E157" s="140" t="s">
        <v>99</v>
      </c>
      <c r="F157" s="140" t="s">
        <v>92</v>
      </c>
      <c r="G157" s="140" t="s">
        <v>218</v>
      </c>
      <c r="H157" s="142"/>
      <c r="I157" s="143">
        <f>I158</f>
        <v>4000</v>
      </c>
      <c r="J157" s="143">
        <f>J158</f>
        <v>0</v>
      </c>
      <c r="K157" s="143">
        <f>K158</f>
        <v>0</v>
      </c>
    </row>
    <row r="158" spans="1:11" ht="36">
      <c r="A158" s="302"/>
      <c r="B158" s="11"/>
      <c r="C158" s="204" t="s">
        <v>152</v>
      </c>
      <c r="D158" s="102" t="s">
        <v>30</v>
      </c>
      <c r="E158" s="102" t="s">
        <v>99</v>
      </c>
      <c r="F158" s="102" t="s">
        <v>92</v>
      </c>
      <c r="G158" s="102" t="s">
        <v>218</v>
      </c>
      <c r="H158" s="102" t="s">
        <v>151</v>
      </c>
      <c r="I158" s="170">
        <v>4000</v>
      </c>
      <c r="J158" s="170">
        <v>0</v>
      </c>
      <c r="K158" s="171">
        <v>0</v>
      </c>
    </row>
    <row r="159" spans="1:11" ht="18.75">
      <c r="A159" s="302"/>
      <c r="B159" s="11"/>
      <c r="C159" s="72" t="s">
        <v>13</v>
      </c>
      <c r="D159" s="135" t="s">
        <v>30</v>
      </c>
      <c r="E159" s="69" t="s">
        <v>99</v>
      </c>
      <c r="F159" s="212" t="s">
        <v>93</v>
      </c>
      <c r="G159" s="127"/>
      <c r="H159" s="127"/>
      <c r="I159" s="136">
        <f>I160+I165+I180</f>
        <v>5479.700000000001</v>
      </c>
      <c r="J159" s="136">
        <f>J160+J165</f>
        <v>1176.3</v>
      </c>
      <c r="K159" s="136">
        <f>K160+K165</f>
        <v>1301.3</v>
      </c>
    </row>
    <row r="160" spans="1:11" ht="87" customHeight="1">
      <c r="A160" s="302"/>
      <c r="B160" s="11"/>
      <c r="C160" s="106" t="s">
        <v>220</v>
      </c>
      <c r="D160" s="107" t="s">
        <v>30</v>
      </c>
      <c r="E160" s="95" t="s">
        <v>99</v>
      </c>
      <c r="F160" s="107" t="s">
        <v>93</v>
      </c>
      <c r="G160" s="107" t="s">
        <v>84</v>
      </c>
      <c r="H160" s="108"/>
      <c r="I160" s="164">
        <f aca="true" t="shared" si="17" ref="I160:K161">I162</f>
        <v>22.200000000000003</v>
      </c>
      <c r="J160" s="164">
        <f t="shared" si="17"/>
        <v>54.1</v>
      </c>
      <c r="K160" s="181">
        <f t="shared" si="17"/>
        <v>56.2</v>
      </c>
    </row>
    <row r="161" spans="1:11" ht="27" customHeight="1">
      <c r="A161" s="302"/>
      <c r="B161" s="11"/>
      <c r="C161" s="106" t="s">
        <v>179</v>
      </c>
      <c r="D161" s="107" t="s">
        <v>30</v>
      </c>
      <c r="E161" s="95" t="s">
        <v>99</v>
      </c>
      <c r="F161" s="107" t="s">
        <v>93</v>
      </c>
      <c r="G161" s="107" t="s">
        <v>219</v>
      </c>
      <c r="H161" s="108"/>
      <c r="I161" s="164">
        <f t="shared" si="17"/>
        <v>22.200000000000003</v>
      </c>
      <c r="J161" s="164">
        <f t="shared" si="17"/>
        <v>54.1</v>
      </c>
      <c r="K161" s="181">
        <f t="shared" si="17"/>
        <v>56.2</v>
      </c>
    </row>
    <row r="162" spans="1:11" ht="37.5">
      <c r="A162" s="302"/>
      <c r="B162" s="11"/>
      <c r="C162" s="165" t="s">
        <v>221</v>
      </c>
      <c r="D162" s="166" t="s">
        <v>30</v>
      </c>
      <c r="E162" s="135" t="s">
        <v>99</v>
      </c>
      <c r="F162" s="166" t="s">
        <v>93</v>
      </c>
      <c r="G162" s="166" t="s">
        <v>222</v>
      </c>
      <c r="H162" s="182"/>
      <c r="I162" s="183">
        <f aca="true" t="shared" si="18" ref="I162:K163">I163</f>
        <v>22.200000000000003</v>
      </c>
      <c r="J162" s="183">
        <f t="shared" si="18"/>
        <v>54.1</v>
      </c>
      <c r="K162" s="184">
        <f t="shared" si="18"/>
        <v>56.2</v>
      </c>
    </row>
    <row r="163" spans="1:11" ht="33.75" customHeight="1">
      <c r="A163" s="302"/>
      <c r="B163" s="11"/>
      <c r="C163" s="175" t="s">
        <v>224</v>
      </c>
      <c r="D163" s="146" t="s">
        <v>30</v>
      </c>
      <c r="E163" s="146" t="s">
        <v>99</v>
      </c>
      <c r="F163" s="145" t="s">
        <v>93</v>
      </c>
      <c r="G163" s="145" t="s">
        <v>223</v>
      </c>
      <c r="H163" s="156"/>
      <c r="I163" s="162">
        <f t="shared" si="18"/>
        <v>22.200000000000003</v>
      </c>
      <c r="J163" s="162">
        <f t="shared" si="18"/>
        <v>54.1</v>
      </c>
      <c r="K163" s="169">
        <f t="shared" si="18"/>
        <v>56.2</v>
      </c>
    </row>
    <row r="164" spans="1:11" ht="36">
      <c r="A164" s="302"/>
      <c r="B164" s="11"/>
      <c r="C164" s="160" t="s">
        <v>149</v>
      </c>
      <c r="D164" s="117" t="s">
        <v>30</v>
      </c>
      <c r="E164" s="117" t="s">
        <v>99</v>
      </c>
      <c r="F164" s="117" t="s">
        <v>93</v>
      </c>
      <c r="G164" s="117" t="s">
        <v>223</v>
      </c>
      <c r="H164" s="117" t="s">
        <v>139</v>
      </c>
      <c r="I164" s="170">
        <f>52-29.3+22-22.5</f>
        <v>22.200000000000003</v>
      </c>
      <c r="J164" s="170">
        <v>54.1</v>
      </c>
      <c r="K164" s="171">
        <v>56.2</v>
      </c>
    </row>
    <row r="165" spans="1:11" ht="56.25">
      <c r="A165" s="302"/>
      <c r="B165" s="11"/>
      <c r="C165" s="75" t="s">
        <v>232</v>
      </c>
      <c r="D165" s="73" t="s">
        <v>30</v>
      </c>
      <c r="E165" s="140" t="s">
        <v>99</v>
      </c>
      <c r="F165" s="137" t="s">
        <v>93</v>
      </c>
      <c r="G165" s="137" t="s">
        <v>168</v>
      </c>
      <c r="H165" s="121"/>
      <c r="I165" s="76">
        <f>I167</f>
        <v>4258.700000000001</v>
      </c>
      <c r="J165" s="76">
        <f>J167</f>
        <v>1122.2</v>
      </c>
      <c r="K165" s="77">
        <f>K167</f>
        <v>1245.1</v>
      </c>
    </row>
    <row r="166" spans="1:11" ht="18.75">
      <c r="A166" s="302"/>
      <c r="B166" s="11"/>
      <c r="C166" s="106" t="s">
        <v>179</v>
      </c>
      <c r="D166" s="73" t="s">
        <v>30</v>
      </c>
      <c r="E166" s="140" t="s">
        <v>99</v>
      </c>
      <c r="F166" s="137" t="s">
        <v>93</v>
      </c>
      <c r="G166" s="137" t="s">
        <v>225</v>
      </c>
      <c r="H166" s="73"/>
      <c r="I166" s="78">
        <f>I167</f>
        <v>4258.700000000001</v>
      </c>
      <c r="J166" s="78">
        <f>J167</f>
        <v>1122.2</v>
      </c>
      <c r="K166" s="78">
        <f>K167</f>
        <v>1245.1</v>
      </c>
    </row>
    <row r="167" spans="1:11" ht="36" customHeight="1">
      <c r="A167" s="302"/>
      <c r="B167" s="11"/>
      <c r="C167" s="75" t="s">
        <v>233</v>
      </c>
      <c r="D167" s="73" t="s">
        <v>30</v>
      </c>
      <c r="E167" s="140" t="s">
        <v>99</v>
      </c>
      <c r="F167" s="137" t="s">
        <v>93</v>
      </c>
      <c r="G167" s="137" t="s">
        <v>226</v>
      </c>
      <c r="H167" s="73"/>
      <c r="I167" s="78">
        <f>I168+I173+I171+I178+I175</f>
        <v>4258.700000000001</v>
      </c>
      <c r="J167" s="78">
        <f>J168+J173+J171+J178+J175</f>
        <v>1122.2</v>
      </c>
      <c r="K167" s="78">
        <f>K168+K173+K171+K178+K175</f>
        <v>1245.1</v>
      </c>
    </row>
    <row r="168" spans="1:11" ht="18.75">
      <c r="A168" s="302"/>
      <c r="B168" s="11"/>
      <c r="C168" s="153" t="s">
        <v>75</v>
      </c>
      <c r="D168" s="132" t="s">
        <v>30</v>
      </c>
      <c r="E168" s="132" t="s">
        <v>99</v>
      </c>
      <c r="F168" s="137" t="s">
        <v>93</v>
      </c>
      <c r="G168" s="137" t="s">
        <v>227</v>
      </c>
      <c r="H168" s="132"/>
      <c r="I168" s="213">
        <f>I169+I170</f>
        <v>689.3000000000001</v>
      </c>
      <c r="J168" s="213">
        <f>J169</f>
        <v>572.2</v>
      </c>
      <c r="K168" s="214">
        <f>K169</f>
        <v>595.1</v>
      </c>
    </row>
    <row r="169" spans="1:11" ht="36">
      <c r="A169" s="302"/>
      <c r="B169" s="11"/>
      <c r="C169" s="92" t="s">
        <v>149</v>
      </c>
      <c r="D169" s="84" t="s">
        <v>30</v>
      </c>
      <c r="E169" s="84" t="s">
        <v>99</v>
      </c>
      <c r="F169" s="84" t="s">
        <v>93</v>
      </c>
      <c r="G169" s="84" t="s">
        <v>227</v>
      </c>
      <c r="H169" s="84" t="s">
        <v>139</v>
      </c>
      <c r="I169" s="85">
        <f>550.2-47.1+163</f>
        <v>666.1</v>
      </c>
      <c r="J169" s="85">
        <v>572.2</v>
      </c>
      <c r="K169" s="86">
        <v>595.1</v>
      </c>
    </row>
    <row r="170" spans="1:11" ht="18.75">
      <c r="A170" s="302"/>
      <c r="B170" s="11"/>
      <c r="C170" s="204" t="s">
        <v>148</v>
      </c>
      <c r="D170" s="102" t="s">
        <v>30</v>
      </c>
      <c r="E170" s="102" t="s">
        <v>99</v>
      </c>
      <c r="F170" s="102" t="s">
        <v>93</v>
      </c>
      <c r="G170" s="102" t="s">
        <v>227</v>
      </c>
      <c r="H170" s="102">
        <v>800</v>
      </c>
      <c r="I170" s="103">
        <v>23.2</v>
      </c>
      <c r="J170" s="103">
        <v>0</v>
      </c>
      <c r="K170" s="215">
        <v>0</v>
      </c>
    </row>
    <row r="171" spans="1:11" ht="18.75">
      <c r="A171" s="302"/>
      <c r="B171" s="11"/>
      <c r="C171" s="153" t="s">
        <v>153</v>
      </c>
      <c r="D171" s="132" t="s">
        <v>30</v>
      </c>
      <c r="E171" s="132" t="s">
        <v>99</v>
      </c>
      <c r="F171" s="137" t="s">
        <v>93</v>
      </c>
      <c r="G171" s="137" t="s">
        <v>228</v>
      </c>
      <c r="H171" s="132"/>
      <c r="I171" s="133">
        <f>I172</f>
        <v>21.4</v>
      </c>
      <c r="J171" s="133">
        <f>J172</f>
        <v>250</v>
      </c>
      <c r="K171" s="134">
        <f>K172</f>
        <v>350</v>
      </c>
    </row>
    <row r="172" spans="1:11" ht="36">
      <c r="A172" s="302"/>
      <c r="B172" s="11"/>
      <c r="C172" s="160" t="s">
        <v>149</v>
      </c>
      <c r="D172" s="102" t="s">
        <v>30</v>
      </c>
      <c r="E172" s="102" t="s">
        <v>99</v>
      </c>
      <c r="F172" s="102" t="s">
        <v>93</v>
      </c>
      <c r="G172" s="102" t="s">
        <v>228</v>
      </c>
      <c r="H172" s="102" t="s">
        <v>139</v>
      </c>
      <c r="I172" s="104">
        <f>50-40.5-9.5+21.4</f>
        <v>21.4</v>
      </c>
      <c r="J172" s="104">
        <v>250</v>
      </c>
      <c r="K172" s="105">
        <v>350</v>
      </c>
    </row>
    <row r="173" spans="1:11" ht="75">
      <c r="A173" s="302"/>
      <c r="B173" s="11"/>
      <c r="C173" s="153" t="s">
        <v>115</v>
      </c>
      <c r="D173" s="146" t="s">
        <v>30</v>
      </c>
      <c r="E173" s="132" t="s">
        <v>99</v>
      </c>
      <c r="F173" s="132" t="s">
        <v>93</v>
      </c>
      <c r="G173" s="137" t="s">
        <v>229</v>
      </c>
      <c r="H173" s="203"/>
      <c r="I173" s="168">
        <f>I174</f>
        <v>1625.4</v>
      </c>
      <c r="J173" s="168">
        <f>J174</f>
        <v>250</v>
      </c>
      <c r="K173" s="216">
        <f>K174</f>
        <v>250</v>
      </c>
    </row>
    <row r="174" spans="1:11" ht="36">
      <c r="A174" s="302"/>
      <c r="B174" s="11"/>
      <c r="C174" s="160" t="s">
        <v>149</v>
      </c>
      <c r="D174" s="117" t="s">
        <v>30</v>
      </c>
      <c r="E174" s="102" t="s">
        <v>99</v>
      </c>
      <c r="F174" s="102" t="s">
        <v>93</v>
      </c>
      <c r="G174" s="102" t="s">
        <v>229</v>
      </c>
      <c r="H174" s="102" t="s">
        <v>139</v>
      </c>
      <c r="I174" s="104">
        <f>250-103+58.9+770.6+198.9+700-250</f>
        <v>1625.4</v>
      </c>
      <c r="J174" s="104">
        <v>250</v>
      </c>
      <c r="K174" s="105">
        <v>250</v>
      </c>
    </row>
    <row r="175" spans="1:11" ht="18.75">
      <c r="A175" s="302"/>
      <c r="B175" s="11"/>
      <c r="C175" s="153" t="s">
        <v>162</v>
      </c>
      <c r="D175" s="146" t="s">
        <v>30</v>
      </c>
      <c r="E175" s="132" t="s">
        <v>99</v>
      </c>
      <c r="F175" s="132" t="s">
        <v>93</v>
      </c>
      <c r="G175" s="137" t="s">
        <v>230</v>
      </c>
      <c r="H175" s="203"/>
      <c r="I175" s="168">
        <f>I176+I177</f>
        <v>870</v>
      </c>
      <c r="J175" s="168">
        <f>J176</f>
        <v>50</v>
      </c>
      <c r="K175" s="216">
        <f>K176</f>
        <v>50</v>
      </c>
    </row>
    <row r="176" spans="1:11" ht="36">
      <c r="A176" s="302"/>
      <c r="B176" s="11"/>
      <c r="C176" s="92" t="s">
        <v>149</v>
      </c>
      <c r="D176" s="159" t="s">
        <v>30</v>
      </c>
      <c r="E176" s="84" t="s">
        <v>99</v>
      </c>
      <c r="F176" s="84" t="s">
        <v>93</v>
      </c>
      <c r="G176" s="84" t="s">
        <v>230</v>
      </c>
      <c r="H176" s="84" t="s">
        <v>139</v>
      </c>
      <c r="I176" s="93">
        <f>1+50.9+675.7+130</f>
        <v>857.6</v>
      </c>
      <c r="J176" s="93">
        <v>50</v>
      </c>
      <c r="K176" s="94">
        <v>50</v>
      </c>
    </row>
    <row r="177" spans="1:11" ht="18.75">
      <c r="A177" s="302"/>
      <c r="B177" s="11"/>
      <c r="C177" s="204" t="s">
        <v>148</v>
      </c>
      <c r="D177" s="117" t="s">
        <v>30</v>
      </c>
      <c r="E177" s="102" t="s">
        <v>99</v>
      </c>
      <c r="F177" s="102" t="s">
        <v>93</v>
      </c>
      <c r="G177" s="102" t="s">
        <v>230</v>
      </c>
      <c r="H177" s="102">
        <v>800</v>
      </c>
      <c r="I177" s="104">
        <v>12.4</v>
      </c>
      <c r="J177" s="104">
        <v>0</v>
      </c>
      <c r="K177" s="105">
        <v>0</v>
      </c>
    </row>
    <row r="178" spans="1:11" ht="37.5">
      <c r="A178" s="302"/>
      <c r="B178" s="11"/>
      <c r="C178" s="131" t="s">
        <v>150</v>
      </c>
      <c r="D178" s="146" t="s">
        <v>30</v>
      </c>
      <c r="E178" s="132" t="s">
        <v>99</v>
      </c>
      <c r="F178" s="132" t="s">
        <v>93</v>
      </c>
      <c r="G178" s="137" t="s">
        <v>231</v>
      </c>
      <c r="H178" s="203"/>
      <c r="I178" s="168">
        <f>I179</f>
        <v>1052.6</v>
      </c>
      <c r="J178" s="168">
        <f>J179</f>
        <v>0</v>
      </c>
      <c r="K178" s="216">
        <f>K179</f>
        <v>0</v>
      </c>
    </row>
    <row r="179" spans="1:11" ht="36">
      <c r="A179" s="302"/>
      <c r="B179" s="11"/>
      <c r="C179" s="160" t="s">
        <v>149</v>
      </c>
      <c r="D179" s="117" t="s">
        <v>30</v>
      </c>
      <c r="E179" s="102" t="s">
        <v>99</v>
      </c>
      <c r="F179" s="102" t="s">
        <v>93</v>
      </c>
      <c r="G179" s="102" t="s">
        <v>231</v>
      </c>
      <c r="H179" s="102" t="s">
        <v>139</v>
      </c>
      <c r="I179" s="104">
        <v>1052.6</v>
      </c>
      <c r="J179" s="104">
        <v>0</v>
      </c>
      <c r="K179" s="105">
        <v>0</v>
      </c>
    </row>
    <row r="180" spans="1:11" ht="75">
      <c r="A180" s="302"/>
      <c r="B180" s="11"/>
      <c r="C180" s="106" t="s">
        <v>188</v>
      </c>
      <c r="D180" s="107" t="s">
        <v>30</v>
      </c>
      <c r="E180" s="189" t="s">
        <v>99</v>
      </c>
      <c r="F180" s="190" t="s">
        <v>93</v>
      </c>
      <c r="G180" s="107" t="s">
        <v>88</v>
      </c>
      <c r="H180" s="108"/>
      <c r="I180" s="164">
        <f>I181</f>
        <v>1198.8</v>
      </c>
      <c r="J180" s="164">
        <f>J182</f>
        <v>0</v>
      </c>
      <c r="K180" s="181">
        <f>K182</f>
        <v>0</v>
      </c>
    </row>
    <row r="181" spans="1:11" ht="18.75">
      <c r="A181" s="302"/>
      <c r="B181" s="11"/>
      <c r="C181" s="106" t="s">
        <v>179</v>
      </c>
      <c r="D181" s="107" t="s">
        <v>30</v>
      </c>
      <c r="E181" s="189" t="s">
        <v>99</v>
      </c>
      <c r="F181" s="190" t="s">
        <v>93</v>
      </c>
      <c r="G181" s="107" t="s">
        <v>189</v>
      </c>
      <c r="H181" s="108"/>
      <c r="I181" s="164">
        <f>I182</f>
        <v>1198.8</v>
      </c>
      <c r="J181" s="164">
        <f>J183</f>
        <v>0</v>
      </c>
      <c r="K181" s="181">
        <f>K183</f>
        <v>0</v>
      </c>
    </row>
    <row r="182" spans="1:11" ht="75">
      <c r="A182" s="302"/>
      <c r="B182" s="11"/>
      <c r="C182" s="165" t="s">
        <v>192</v>
      </c>
      <c r="D182" s="107" t="s">
        <v>30</v>
      </c>
      <c r="E182" s="189" t="s">
        <v>99</v>
      </c>
      <c r="F182" s="190" t="s">
        <v>93</v>
      </c>
      <c r="G182" s="107" t="s">
        <v>190</v>
      </c>
      <c r="H182" s="182"/>
      <c r="I182" s="183">
        <f>I183</f>
        <v>1198.8</v>
      </c>
      <c r="J182" s="183">
        <f>J183</f>
        <v>0</v>
      </c>
      <c r="K182" s="184">
        <f>K183</f>
        <v>0</v>
      </c>
    </row>
    <row r="183" spans="1:11" ht="93.75">
      <c r="A183" s="302"/>
      <c r="B183" s="11"/>
      <c r="C183" s="155" t="s">
        <v>110</v>
      </c>
      <c r="D183" s="146" t="s">
        <v>30</v>
      </c>
      <c r="E183" s="189" t="s">
        <v>99</v>
      </c>
      <c r="F183" s="190" t="s">
        <v>93</v>
      </c>
      <c r="G183" s="145" t="s">
        <v>191</v>
      </c>
      <c r="H183" s="156"/>
      <c r="I183" s="162">
        <f>I184</f>
        <v>1198.8</v>
      </c>
      <c r="J183" s="162">
        <f>J184</f>
        <v>0</v>
      </c>
      <c r="K183" s="169">
        <f>K184</f>
        <v>0</v>
      </c>
    </row>
    <row r="184" spans="1:11" ht="36">
      <c r="A184" s="302"/>
      <c r="B184" s="11"/>
      <c r="C184" s="160" t="s">
        <v>149</v>
      </c>
      <c r="D184" s="156" t="s">
        <v>30</v>
      </c>
      <c r="E184" s="217" t="s">
        <v>99</v>
      </c>
      <c r="F184" s="217" t="s">
        <v>93</v>
      </c>
      <c r="G184" s="117" t="s">
        <v>191</v>
      </c>
      <c r="H184" s="117" t="s">
        <v>139</v>
      </c>
      <c r="I184" s="170">
        <v>1198.8</v>
      </c>
      <c r="J184" s="170">
        <v>0</v>
      </c>
      <c r="K184" s="171">
        <v>0</v>
      </c>
    </row>
    <row r="185" spans="1:11" ht="18.75">
      <c r="A185" s="302"/>
      <c r="B185" s="11"/>
      <c r="C185" s="218" t="s">
        <v>259</v>
      </c>
      <c r="D185" s="219" t="s">
        <v>30</v>
      </c>
      <c r="E185" s="220" t="s">
        <v>260</v>
      </c>
      <c r="F185" s="220" t="s">
        <v>260</v>
      </c>
      <c r="G185" s="221"/>
      <c r="H185" s="221"/>
      <c r="I185" s="222">
        <f>I186</f>
        <v>27.1</v>
      </c>
      <c r="J185" s="222">
        <f aca="true" t="shared" si="19" ref="J185:K190">J186</f>
        <v>0</v>
      </c>
      <c r="K185" s="223">
        <f t="shared" si="19"/>
        <v>0</v>
      </c>
    </row>
    <row r="186" spans="1:11" ht="18.75">
      <c r="A186" s="302"/>
      <c r="B186" s="11"/>
      <c r="C186" s="224" t="s">
        <v>46</v>
      </c>
      <c r="D186" s="219" t="s">
        <v>30</v>
      </c>
      <c r="E186" s="225" t="s">
        <v>260</v>
      </c>
      <c r="F186" s="225" t="s">
        <v>260</v>
      </c>
      <c r="G186" s="219" t="s">
        <v>58</v>
      </c>
      <c r="H186" s="219"/>
      <c r="I186" s="222">
        <f>I187</f>
        <v>27.1</v>
      </c>
      <c r="J186" s="222">
        <f t="shared" si="19"/>
        <v>0</v>
      </c>
      <c r="K186" s="223">
        <f t="shared" si="19"/>
        <v>0</v>
      </c>
    </row>
    <row r="187" spans="1:11" ht="18.75">
      <c r="A187" s="302"/>
      <c r="B187" s="11"/>
      <c r="C187" s="226" t="s">
        <v>47</v>
      </c>
      <c r="D187" s="219" t="s">
        <v>30</v>
      </c>
      <c r="E187" s="225" t="s">
        <v>260</v>
      </c>
      <c r="F187" s="225" t="s">
        <v>260</v>
      </c>
      <c r="G187" s="219" t="s">
        <v>59</v>
      </c>
      <c r="H187" s="219"/>
      <c r="I187" s="222">
        <f>I188+I190</f>
        <v>27.1</v>
      </c>
      <c r="J187" s="222">
        <f t="shared" si="19"/>
        <v>0</v>
      </c>
      <c r="K187" s="223">
        <f t="shared" si="19"/>
        <v>0</v>
      </c>
    </row>
    <row r="188" spans="1:11" ht="56.25">
      <c r="A188" s="302"/>
      <c r="B188" s="11"/>
      <c r="C188" s="227" t="s">
        <v>261</v>
      </c>
      <c r="D188" s="195" t="s">
        <v>30</v>
      </c>
      <c r="E188" s="228" t="s">
        <v>260</v>
      </c>
      <c r="F188" s="228" t="s">
        <v>260</v>
      </c>
      <c r="G188" s="229" t="s">
        <v>262</v>
      </c>
      <c r="H188" s="229"/>
      <c r="I188" s="230">
        <f>I189</f>
        <v>0</v>
      </c>
      <c r="J188" s="230">
        <f t="shared" si="19"/>
        <v>0</v>
      </c>
      <c r="K188" s="231">
        <f t="shared" si="19"/>
        <v>0</v>
      </c>
    </row>
    <row r="189" spans="1:11" ht="36">
      <c r="A189" s="302"/>
      <c r="B189" s="11"/>
      <c r="C189" s="232" t="s">
        <v>149</v>
      </c>
      <c r="D189" s="196" t="s">
        <v>30</v>
      </c>
      <c r="E189" s="211" t="s">
        <v>260</v>
      </c>
      <c r="F189" s="211" t="s">
        <v>260</v>
      </c>
      <c r="G189" s="211" t="s">
        <v>262</v>
      </c>
      <c r="H189" s="211" t="s">
        <v>139</v>
      </c>
      <c r="I189" s="233">
        <f>27.1-27.1</f>
        <v>0</v>
      </c>
      <c r="J189" s="233">
        <f>20-20</f>
        <v>0</v>
      </c>
      <c r="K189" s="234">
        <f>20-20</f>
        <v>0</v>
      </c>
    </row>
    <row r="190" spans="1:11" ht="37.5">
      <c r="A190" s="302"/>
      <c r="B190" s="11"/>
      <c r="C190" s="227" t="s">
        <v>275</v>
      </c>
      <c r="D190" s="195" t="s">
        <v>30</v>
      </c>
      <c r="E190" s="228" t="s">
        <v>260</v>
      </c>
      <c r="F190" s="228" t="s">
        <v>260</v>
      </c>
      <c r="G190" s="229" t="s">
        <v>274</v>
      </c>
      <c r="H190" s="229"/>
      <c r="I190" s="230">
        <f>I191</f>
        <v>27.1</v>
      </c>
      <c r="J190" s="230">
        <f t="shared" si="19"/>
        <v>0</v>
      </c>
      <c r="K190" s="231">
        <f t="shared" si="19"/>
        <v>0</v>
      </c>
    </row>
    <row r="191" spans="1:11" ht="36">
      <c r="A191" s="302"/>
      <c r="B191" s="11"/>
      <c r="C191" s="232" t="s">
        <v>149</v>
      </c>
      <c r="D191" s="196" t="s">
        <v>30</v>
      </c>
      <c r="E191" s="211" t="s">
        <v>260</v>
      </c>
      <c r="F191" s="211" t="s">
        <v>260</v>
      </c>
      <c r="G191" s="211" t="s">
        <v>274</v>
      </c>
      <c r="H191" s="211" t="s">
        <v>139</v>
      </c>
      <c r="I191" s="233">
        <v>27.1</v>
      </c>
      <c r="J191" s="233">
        <f>20-20</f>
        <v>0</v>
      </c>
      <c r="K191" s="234">
        <f>20-20</f>
        <v>0</v>
      </c>
    </row>
    <row r="192" spans="1:11" ht="18.75">
      <c r="A192" s="302"/>
      <c r="B192" s="11"/>
      <c r="C192" s="106" t="s">
        <v>49</v>
      </c>
      <c r="D192" s="95" t="s">
        <v>30</v>
      </c>
      <c r="E192" s="120" t="s">
        <v>96</v>
      </c>
      <c r="F192" s="121"/>
      <c r="G192" s="121" t="s">
        <v>21</v>
      </c>
      <c r="H192" s="121" t="s">
        <v>21</v>
      </c>
      <c r="I192" s="164">
        <f>I193+I202</f>
        <v>7363.999999999999</v>
      </c>
      <c r="J192" s="164">
        <f>J193+J202</f>
        <v>5162.1</v>
      </c>
      <c r="K192" s="181">
        <f>K193+K202</f>
        <v>5488.3</v>
      </c>
    </row>
    <row r="193" spans="1:11" ht="18.75">
      <c r="A193" s="302"/>
      <c r="B193" s="11"/>
      <c r="C193" s="106" t="s">
        <v>22</v>
      </c>
      <c r="D193" s="107" t="s">
        <v>30</v>
      </c>
      <c r="E193" s="120" t="s">
        <v>96</v>
      </c>
      <c r="F193" s="132" t="s">
        <v>91</v>
      </c>
      <c r="G193" s="137" t="s">
        <v>21</v>
      </c>
      <c r="H193" s="137" t="s">
        <v>21</v>
      </c>
      <c r="I193" s="162">
        <f aca="true" t="shared" si="20" ref="I193:K194">I194</f>
        <v>7259.299999999999</v>
      </c>
      <c r="J193" s="162">
        <f t="shared" si="20"/>
        <v>5162.1</v>
      </c>
      <c r="K193" s="169">
        <f t="shared" si="20"/>
        <v>5488.3</v>
      </c>
    </row>
    <row r="194" spans="1:11" ht="56.25" customHeight="1">
      <c r="A194" s="302"/>
      <c r="B194" s="11"/>
      <c r="C194" s="235" t="s">
        <v>236</v>
      </c>
      <c r="D194" s="236" t="s">
        <v>30</v>
      </c>
      <c r="E194" s="69" t="s">
        <v>96</v>
      </c>
      <c r="F194" s="73" t="s">
        <v>91</v>
      </c>
      <c r="G194" s="73" t="s">
        <v>80</v>
      </c>
      <c r="H194" s="137"/>
      <c r="I194" s="162">
        <f>I195</f>
        <v>7259.299999999999</v>
      </c>
      <c r="J194" s="162">
        <f t="shared" si="20"/>
        <v>5162.1</v>
      </c>
      <c r="K194" s="162">
        <f t="shared" si="20"/>
        <v>5488.3</v>
      </c>
    </row>
    <row r="195" spans="1:11" ht="32.25" customHeight="1">
      <c r="A195" s="302"/>
      <c r="B195" s="11"/>
      <c r="C195" s="106" t="s">
        <v>179</v>
      </c>
      <c r="D195" s="145" t="s">
        <v>30</v>
      </c>
      <c r="E195" s="73" t="s">
        <v>96</v>
      </c>
      <c r="F195" s="73" t="s">
        <v>91</v>
      </c>
      <c r="G195" s="73" t="s">
        <v>235</v>
      </c>
      <c r="H195" s="141"/>
      <c r="I195" s="186">
        <f>I196</f>
        <v>7259.299999999999</v>
      </c>
      <c r="J195" s="186">
        <f>J196</f>
        <v>5162.1</v>
      </c>
      <c r="K195" s="186">
        <f>K196</f>
        <v>5488.3</v>
      </c>
    </row>
    <row r="196" spans="1:11" ht="36.75" customHeight="1">
      <c r="A196" s="302"/>
      <c r="B196" s="11"/>
      <c r="C196" s="205" t="s">
        <v>237</v>
      </c>
      <c r="D196" s="145" t="s">
        <v>30</v>
      </c>
      <c r="E196" s="73" t="s">
        <v>96</v>
      </c>
      <c r="F196" s="73" t="s">
        <v>91</v>
      </c>
      <c r="G196" s="73" t="s">
        <v>234</v>
      </c>
      <c r="H196" s="141"/>
      <c r="I196" s="186">
        <f>I197+I200</f>
        <v>7259.299999999999</v>
      </c>
      <c r="J196" s="186">
        <f>J197+J200</f>
        <v>5162.1</v>
      </c>
      <c r="K196" s="186">
        <f>K197+K200</f>
        <v>5488.3</v>
      </c>
    </row>
    <row r="197" spans="1:11" ht="37.5">
      <c r="A197" s="302"/>
      <c r="B197" s="11"/>
      <c r="C197" s="139" t="s">
        <v>238</v>
      </c>
      <c r="D197" s="140" t="s">
        <v>30</v>
      </c>
      <c r="E197" s="141" t="s">
        <v>96</v>
      </c>
      <c r="F197" s="140" t="s">
        <v>91</v>
      </c>
      <c r="G197" s="140" t="s">
        <v>249</v>
      </c>
      <c r="H197" s="142"/>
      <c r="I197" s="186">
        <f>I198+I199</f>
        <v>4739.9</v>
      </c>
      <c r="J197" s="186">
        <f>J198+J199</f>
        <v>5162.1</v>
      </c>
      <c r="K197" s="186">
        <f>K198+K199</f>
        <v>5488.3</v>
      </c>
    </row>
    <row r="198" spans="1:11" ht="60.75" customHeight="1">
      <c r="A198" s="302"/>
      <c r="B198" s="11"/>
      <c r="C198" s="83" t="s">
        <v>144</v>
      </c>
      <c r="D198" s="156" t="s">
        <v>30</v>
      </c>
      <c r="E198" s="203" t="s">
        <v>96</v>
      </c>
      <c r="F198" s="203" t="s">
        <v>91</v>
      </c>
      <c r="G198" s="203" t="s">
        <v>249</v>
      </c>
      <c r="H198" s="203" t="s">
        <v>138</v>
      </c>
      <c r="I198" s="209">
        <f>2865.4+622.6</f>
        <v>3488</v>
      </c>
      <c r="J198" s="237">
        <v>4036.5</v>
      </c>
      <c r="K198" s="238">
        <v>4283.3</v>
      </c>
    </row>
    <row r="199" spans="1:11" ht="36">
      <c r="A199" s="302"/>
      <c r="B199" s="11"/>
      <c r="C199" s="92" t="s">
        <v>149</v>
      </c>
      <c r="D199" s="84" t="s">
        <v>30</v>
      </c>
      <c r="E199" s="84" t="s">
        <v>96</v>
      </c>
      <c r="F199" s="84" t="s">
        <v>91</v>
      </c>
      <c r="G199" s="84" t="s">
        <v>249</v>
      </c>
      <c r="H199" s="84" t="s">
        <v>139</v>
      </c>
      <c r="I199" s="198">
        <f>602.2+132.1-138+85+365+5.6+200</f>
        <v>1251.9</v>
      </c>
      <c r="J199" s="198">
        <v>1125.6</v>
      </c>
      <c r="K199" s="199">
        <v>1205</v>
      </c>
    </row>
    <row r="200" spans="1:11" ht="111" customHeight="1">
      <c r="A200" s="302"/>
      <c r="B200" s="11"/>
      <c r="C200" s="153" t="s">
        <v>156</v>
      </c>
      <c r="D200" s="132" t="s">
        <v>30</v>
      </c>
      <c r="E200" s="137" t="s">
        <v>96</v>
      </c>
      <c r="F200" s="132" t="s">
        <v>91</v>
      </c>
      <c r="G200" s="132" t="s">
        <v>108</v>
      </c>
      <c r="H200" s="203"/>
      <c r="I200" s="162">
        <f>I201</f>
        <v>2519.4</v>
      </c>
      <c r="J200" s="162">
        <f>J201</f>
        <v>0</v>
      </c>
      <c r="K200" s="169">
        <f>K201</f>
        <v>0</v>
      </c>
    </row>
    <row r="201" spans="1:11" ht="55.5" customHeight="1">
      <c r="A201" s="302"/>
      <c r="B201" s="11"/>
      <c r="C201" s="100" t="s">
        <v>144</v>
      </c>
      <c r="D201" s="117" t="s">
        <v>30</v>
      </c>
      <c r="E201" s="102" t="s">
        <v>96</v>
      </c>
      <c r="F201" s="102" t="s">
        <v>91</v>
      </c>
      <c r="G201" s="102" t="s">
        <v>108</v>
      </c>
      <c r="H201" s="102" t="s">
        <v>138</v>
      </c>
      <c r="I201" s="170">
        <v>2519.4</v>
      </c>
      <c r="J201" s="170">
        <v>0</v>
      </c>
      <c r="K201" s="171">
        <v>0</v>
      </c>
    </row>
    <row r="202" spans="1:11" ht="18.75">
      <c r="A202" s="302"/>
      <c r="B202" s="11"/>
      <c r="C202" s="106" t="s">
        <v>42</v>
      </c>
      <c r="D202" s="95" t="s">
        <v>30</v>
      </c>
      <c r="E202" s="120" t="s">
        <v>96</v>
      </c>
      <c r="F202" s="73" t="s">
        <v>97</v>
      </c>
      <c r="G202" s="121"/>
      <c r="H202" s="121"/>
      <c r="I202" s="164">
        <f aca="true" t="shared" si="21" ref="I202:J205">I203</f>
        <v>104.7</v>
      </c>
      <c r="J202" s="164">
        <f t="shared" si="21"/>
        <v>0</v>
      </c>
      <c r="K202" s="181">
        <f>K203</f>
        <v>0</v>
      </c>
    </row>
    <row r="203" spans="1:11" ht="18.75">
      <c r="A203" s="302"/>
      <c r="B203" s="11"/>
      <c r="C203" s="75" t="s">
        <v>46</v>
      </c>
      <c r="D203" s="95" t="s">
        <v>30</v>
      </c>
      <c r="E203" s="73" t="s">
        <v>96</v>
      </c>
      <c r="F203" s="73" t="s">
        <v>97</v>
      </c>
      <c r="G203" s="73" t="s">
        <v>58</v>
      </c>
      <c r="H203" s="121"/>
      <c r="I203" s="164">
        <f t="shared" si="21"/>
        <v>104.7</v>
      </c>
      <c r="J203" s="164">
        <f t="shared" si="21"/>
        <v>0</v>
      </c>
      <c r="K203" s="181">
        <f>K204</f>
        <v>0</v>
      </c>
    </row>
    <row r="204" spans="1:11" ht="18.75">
      <c r="A204" s="302"/>
      <c r="B204" s="11"/>
      <c r="C204" s="75" t="s">
        <v>47</v>
      </c>
      <c r="D204" s="95" t="s">
        <v>30</v>
      </c>
      <c r="E204" s="73" t="s">
        <v>96</v>
      </c>
      <c r="F204" s="73" t="s">
        <v>97</v>
      </c>
      <c r="G204" s="73" t="s">
        <v>59</v>
      </c>
      <c r="H204" s="73"/>
      <c r="I204" s="164">
        <f t="shared" si="21"/>
        <v>104.7</v>
      </c>
      <c r="J204" s="164">
        <f t="shared" si="21"/>
        <v>0</v>
      </c>
      <c r="K204" s="181">
        <f>K205</f>
        <v>0</v>
      </c>
    </row>
    <row r="205" spans="1:11" ht="56.25">
      <c r="A205" s="302"/>
      <c r="B205" s="11"/>
      <c r="C205" s="122" t="s">
        <v>82</v>
      </c>
      <c r="D205" s="239" t="s">
        <v>30</v>
      </c>
      <c r="E205" s="123" t="s">
        <v>96</v>
      </c>
      <c r="F205" s="123" t="s">
        <v>97</v>
      </c>
      <c r="G205" s="123" t="s">
        <v>81</v>
      </c>
      <c r="H205" s="123"/>
      <c r="I205" s="124">
        <f t="shared" si="21"/>
        <v>104.7</v>
      </c>
      <c r="J205" s="124">
        <f t="shared" si="21"/>
        <v>0</v>
      </c>
      <c r="K205" s="125">
        <f>K206</f>
        <v>0</v>
      </c>
    </row>
    <row r="206" spans="1:11" ht="18.75">
      <c r="A206" s="302"/>
      <c r="B206" s="11"/>
      <c r="C206" s="126" t="s">
        <v>146</v>
      </c>
      <c r="D206" s="240" t="s">
        <v>30</v>
      </c>
      <c r="E206" s="128" t="s">
        <v>96</v>
      </c>
      <c r="F206" s="128" t="s">
        <v>97</v>
      </c>
      <c r="G206" s="128" t="s">
        <v>81</v>
      </c>
      <c r="H206" s="128" t="s">
        <v>141</v>
      </c>
      <c r="I206" s="129">
        <v>104.7</v>
      </c>
      <c r="J206" s="129">
        <v>0</v>
      </c>
      <c r="K206" s="130">
        <v>0</v>
      </c>
    </row>
    <row r="207" spans="1:11" ht="18.75">
      <c r="A207" s="302"/>
      <c r="B207" s="11"/>
      <c r="C207" s="75" t="s">
        <v>9</v>
      </c>
      <c r="D207" s="73" t="s">
        <v>30</v>
      </c>
      <c r="E207" s="73" t="s">
        <v>95</v>
      </c>
      <c r="F207" s="73"/>
      <c r="G207" s="73"/>
      <c r="H207" s="121"/>
      <c r="I207" s="164">
        <f>I208</f>
        <v>583.6</v>
      </c>
      <c r="J207" s="164">
        <f>J208</f>
        <v>525.7</v>
      </c>
      <c r="K207" s="164">
        <f>K208</f>
        <v>557.2</v>
      </c>
    </row>
    <row r="208" spans="1:11" ht="18.75">
      <c r="A208" s="302"/>
      <c r="B208" s="11"/>
      <c r="C208" s="235" t="s">
        <v>34</v>
      </c>
      <c r="D208" s="120" t="s">
        <v>30</v>
      </c>
      <c r="E208" s="73" t="s">
        <v>95</v>
      </c>
      <c r="F208" s="73" t="s">
        <v>91</v>
      </c>
      <c r="G208" s="206"/>
      <c r="H208" s="121"/>
      <c r="I208" s="241">
        <f aca="true" t="shared" si="22" ref="I208:J211">I209</f>
        <v>583.6</v>
      </c>
      <c r="J208" s="241">
        <f t="shared" si="22"/>
        <v>525.7</v>
      </c>
      <c r="K208" s="242">
        <f>K209</f>
        <v>557.2</v>
      </c>
    </row>
    <row r="209" spans="1:11" ht="18.75">
      <c r="A209" s="302"/>
      <c r="B209" s="11"/>
      <c r="C209" s="72" t="s">
        <v>46</v>
      </c>
      <c r="D209" s="135" t="s">
        <v>30</v>
      </c>
      <c r="E209" s="69" t="s">
        <v>95</v>
      </c>
      <c r="F209" s="69" t="s">
        <v>91</v>
      </c>
      <c r="G209" s="73" t="s">
        <v>58</v>
      </c>
      <c r="H209" s="127"/>
      <c r="I209" s="243">
        <f t="shared" si="22"/>
        <v>583.6</v>
      </c>
      <c r="J209" s="243">
        <f t="shared" si="22"/>
        <v>525.7</v>
      </c>
      <c r="K209" s="244">
        <f>K210</f>
        <v>557.2</v>
      </c>
    </row>
    <row r="210" spans="1:11" ht="18.75">
      <c r="A210" s="302"/>
      <c r="B210" s="11"/>
      <c r="C210" s="72" t="s">
        <v>47</v>
      </c>
      <c r="D210" s="69" t="s">
        <v>30</v>
      </c>
      <c r="E210" s="69" t="s">
        <v>95</v>
      </c>
      <c r="F210" s="69" t="s">
        <v>91</v>
      </c>
      <c r="G210" s="69" t="s">
        <v>59</v>
      </c>
      <c r="H210" s="69"/>
      <c r="I210" s="243">
        <f t="shared" si="22"/>
        <v>583.6</v>
      </c>
      <c r="J210" s="243">
        <f t="shared" si="22"/>
        <v>525.7</v>
      </c>
      <c r="K210" s="244">
        <f>K211</f>
        <v>557.2</v>
      </c>
    </row>
    <row r="211" spans="1:11" ht="18.75">
      <c r="A211" s="302"/>
      <c r="B211" s="50"/>
      <c r="C211" s="245" t="s">
        <v>76</v>
      </c>
      <c r="D211" s="145" t="s">
        <v>30</v>
      </c>
      <c r="E211" s="132" t="s">
        <v>95</v>
      </c>
      <c r="F211" s="132" t="s">
        <v>91</v>
      </c>
      <c r="G211" s="132" t="s">
        <v>77</v>
      </c>
      <c r="H211" s="203"/>
      <c r="I211" s="179">
        <f t="shared" si="22"/>
        <v>583.6</v>
      </c>
      <c r="J211" s="179">
        <f t="shared" si="22"/>
        <v>525.7</v>
      </c>
      <c r="K211" s="180">
        <f>K212</f>
        <v>557.2</v>
      </c>
    </row>
    <row r="212" spans="1:11" ht="18.75">
      <c r="A212" s="302"/>
      <c r="B212" s="50"/>
      <c r="C212" s="246" t="s">
        <v>145</v>
      </c>
      <c r="D212" s="176" t="s">
        <v>30</v>
      </c>
      <c r="E212" s="127" t="s">
        <v>95</v>
      </c>
      <c r="F212" s="127" t="s">
        <v>91</v>
      </c>
      <c r="G212" s="127" t="s">
        <v>77</v>
      </c>
      <c r="H212" s="127" t="s">
        <v>142</v>
      </c>
      <c r="I212" s="247">
        <f>443.3+0.1+47.4-0.1+92.9</f>
        <v>583.6</v>
      </c>
      <c r="J212" s="247">
        <v>525.7</v>
      </c>
      <c r="K212" s="248">
        <v>557.2</v>
      </c>
    </row>
    <row r="213" spans="1:11" ht="18.75">
      <c r="A213" s="302"/>
      <c r="B213" s="50"/>
      <c r="C213" s="249" t="s">
        <v>263</v>
      </c>
      <c r="D213" s="219" t="s">
        <v>30</v>
      </c>
      <c r="E213" s="194" t="s">
        <v>100</v>
      </c>
      <c r="F213" s="194"/>
      <c r="G213" s="194" t="s">
        <v>21</v>
      </c>
      <c r="H213" s="194" t="s">
        <v>21</v>
      </c>
      <c r="I213" s="250">
        <f aca="true" t="shared" si="23" ref="I213:K218">I214</f>
        <v>1000</v>
      </c>
      <c r="J213" s="250">
        <f t="shared" si="23"/>
        <v>0</v>
      </c>
      <c r="K213" s="251">
        <f t="shared" si="23"/>
        <v>0</v>
      </c>
    </row>
    <row r="214" spans="1:11" ht="18.75">
      <c r="A214" s="302"/>
      <c r="B214" s="50"/>
      <c r="C214" s="252" t="s">
        <v>264</v>
      </c>
      <c r="D214" s="219" t="s">
        <v>30</v>
      </c>
      <c r="E214" s="194" t="s">
        <v>100</v>
      </c>
      <c r="F214" s="190" t="s">
        <v>92</v>
      </c>
      <c r="G214" s="189" t="s">
        <v>21</v>
      </c>
      <c r="H214" s="189" t="s">
        <v>21</v>
      </c>
      <c r="I214" s="250">
        <f t="shared" si="23"/>
        <v>1000</v>
      </c>
      <c r="J214" s="250">
        <f t="shared" si="23"/>
        <v>0</v>
      </c>
      <c r="K214" s="250">
        <f t="shared" si="23"/>
        <v>0</v>
      </c>
    </row>
    <row r="215" spans="1:11" ht="75">
      <c r="A215" s="302"/>
      <c r="B215" s="50"/>
      <c r="C215" s="253" t="s">
        <v>267</v>
      </c>
      <c r="D215" s="219" t="s">
        <v>30</v>
      </c>
      <c r="E215" s="194" t="s">
        <v>100</v>
      </c>
      <c r="F215" s="254" t="s">
        <v>92</v>
      </c>
      <c r="G215" s="254" t="s">
        <v>88</v>
      </c>
      <c r="H215" s="255"/>
      <c r="I215" s="256">
        <f t="shared" si="23"/>
        <v>1000</v>
      </c>
      <c r="J215" s="256">
        <f t="shared" si="23"/>
        <v>0</v>
      </c>
      <c r="K215" s="257">
        <f t="shared" si="23"/>
        <v>0</v>
      </c>
    </row>
    <row r="216" spans="1:11" ht="37.5">
      <c r="A216" s="302"/>
      <c r="B216" s="50"/>
      <c r="C216" s="252" t="s">
        <v>268</v>
      </c>
      <c r="D216" s="219" t="s">
        <v>30</v>
      </c>
      <c r="E216" s="189" t="s">
        <v>100</v>
      </c>
      <c r="F216" s="190" t="s">
        <v>92</v>
      </c>
      <c r="G216" s="190" t="s">
        <v>265</v>
      </c>
      <c r="H216" s="258"/>
      <c r="I216" s="259">
        <f t="shared" si="23"/>
        <v>1000</v>
      </c>
      <c r="J216" s="259">
        <f t="shared" si="23"/>
        <v>0</v>
      </c>
      <c r="K216" s="260">
        <f t="shared" si="23"/>
        <v>0</v>
      </c>
    </row>
    <row r="217" spans="1:11" ht="18.75">
      <c r="A217" s="302"/>
      <c r="B217" s="50"/>
      <c r="C217" s="252" t="s">
        <v>269</v>
      </c>
      <c r="D217" s="219" t="s">
        <v>30</v>
      </c>
      <c r="E217" s="189" t="s">
        <v>100</v>
      </c>
      <c r="F217" s="190" t="s">
        <v>92</v>
      </c>
      <c r="G217" s="190" t="s">
        <v>266</v>
      </c>
      <c r="H217" s="258"/>
      <c r="I217" s="259">
        <f t="shared" si="23"/>
        <v>1000</v>
      </c>
      <c r="J217" s="259">
        <f t="shared" si="23"/>
        <v>0</v>
      </c>
      <c r="K217" s="260">
        <f t="shared" si="23"/>
        <v>0</v>
      </c>
    </row>
    <row r="218" spans="1:11" ht="38.25" customHeight="1">
      <c r="A218" s="302"/>
      <c r="B218" s="50"/>
      <c r="C218" s="261" t="s">
        <v>271</v>
      </c>
      <c r="D218" s="262" t="s">
        <v>30</v>
      </c>
      <c r="E218" s="263" t="s">
        <v>100</v>
      </c>
      <c r="F218" s="264" t="s">
        <v>92</v>
      </c>
      <c r="G218" s="264" t="s">
        <v>270</v>
      </c>
      <c r="H218" s="265"/>
      <c r="I218" s="266">
        <f t="shared" si="23"/>
        <v>1000</v>
      </c>
      <c r="J218" s="266">
        <f t="shared" si="23"/>
        <v>0</v>
      </c>
      <c r="K218" s="267">
        <f t="shared" si="23"/>
        <v>0</v>
      </c>
    </row>
    <row r="219" spans="1:11" ht="36">
      <c r="A219" s="302"/>
      <c r="B219" s="50"/>
      <c r="C219" s="204" t="s">
        <v>152</v>
      </c>
      <c r="D219" s="211" t="s">
        <v>30</v>
      </c>
      <c r="E219" s="268" t="s">
        <v>100</v>
      </c>
      <c r="F219" s="268" t="s">
        <v>92</v>
      </c>
      <c r="G219" s="268" t="s">
        <v>270</v>
      </c>
      <c r="H219" s="268" t="s">
        <v>151</v>
      </c>
      <c r="I219" s="269">
        <f>873+127</f>
        <v>1000</v>
      </c>
      <c r="J219" s="269">
        <v>0</v>
      </c>
      <c r="K219" s="270">
        <v>0</v>
      </c>
    </row>
    <row r="220" spans="1:11" ht="23.25" customHeight="1">
      <c r="A220" s="302"/>
      <c r="B220" s="50"/>
      <c r="C220" s="271" t="s">
        <v>1</v>
      </c>
      <c r="D220" s="69" t="s">
        <v>30</v>
      </c>
      <c r="E220" s="69" t="s">
        <v>94</v>
      </c>
      <c r="F220" s="127"/>
      <c r="G220" s="127"/>
      <c r="H220" s="127"/>
      <c r="I220" s="136">
        <f aca="true" t="shared" si="24" ref="I220:J224">I221</f>
        <v>70</v>
      </c>
      <c r="J220" s="136">
        <f t="shared" si="24"/>
        <v>50</v>
      </c>
      <c r="K220" s="71">
        <f>K221</f>
        <v>50</v>
      </c>
    </row>
    <row r="221" spans="1:11" ht="23.25" customHeight="1">
      <c r="A221" s="302"/>
      <c r="B221" s="11"/>
      <c r="C221" s="72" t="s">
        <v>41</v>
      </c>
      <c r="D221" s="69" t="s">
        <v>30</v>
      </c>
      <c r="E221" s="212" t="s">
        <v>94</v>
      </c>
      <c r="F221" s="69" t="s">
        <v>91</v>
      </c>
      <c r="G221" s="127"/>
      <c r="H221" s="127"/>
      <c r="I221" s="78">
        <f t="shared" si="24"/>
        <v>70</v>
      </c>
      <c r="J221" s="78">
        <f t="shared" si="24"/>
        <v>50</v>
      </c>
      <c r="K221" s="96">
        <f>K222</f>
        <v>50</v>
      </c>
    </row>
    <row r="222" spans="1:11" ht="23.25" customHeight="1">
      <c r="A222" s="302"/>
      <c r="B222" s="11"/>
      <c r="C222" s="75" t="s">
        <v>46</v>
      </c>
      <c r="D222" s="73" t="s">
        <v>30</v>
      </c>
      <c r="E222" s="120" t="s">
        <v>94</v>
      </c>
      <c r="F222" s="73" t="s">
        <v>91</v>
      </c>
      <c r="G222" s="73" t="s">
        <v>58</v>
      </c>
      <c r="H222" s="121" t="s">
        <v>21</v>
      </c>
      <c r="I222" s="78">
        <f t="shared" si="24"/>
        <v>70</v>
      </c>
      <c r="J222" s="78">
        <f t="shared" si="24"/>
        <v>50</v>
      </c>
      <c r="K222" s="96">
        <f>K223</f>
        <v>50</v>
      </c>
    </row>
    <row r="223" spans="1:11" ht="23.25" customHeight="1">
      <c r="A223" s="302"/>
      <c r="B223" s="11"/>
      <c r="C223" s="75" t="s">
        <v>47</v>
      </c>
      <c r="D223" s="73" t="s">
        <v>30</v>
      </c>
      <c r="E223" s="120" t="s">
        <v>94</v>
      </c>
      <c r="F223" s="73" t="s">
        <v>91</v>
      </c>
      <c r="G223" s="73" t="s">
        <v>59</v>
      </c>
      <c r="H223" s="121"/>
      <c r="I223" s="78">
        <f t="shared" si="24"/>
        <v>70</v>
      </c>
      <c r="J223" s="78">
        <f t="shared" si="24"/>
        <v>50</v>
      </c>
      <c r="K223" s="96">
        <f>K224</f>
        <v>50</v>
      </c>
    </row>
    <row r="224" spans="1:11" ht="22.5" customHeight="1">
      <c r="A224" s="302"/>
      <c r="B224" s="11"/>
      <c r="C224" s="79" t="s">
        <v>83</v>
      </c>
      <c r="D224" s="80" t="s">
        <v>30</v>
      </c>
      <c r="E224" s="272" t="s">
        <v>94</v>
      </c>
      <c r="F224" s="81" t="s">
        <v>91</v>
      </c>
      <c r="G224" s="81" t="s">
        <v>87</v>
      </c>
      <c r="H224" s="273"/>
      <c r="I224" s="82">
        <f t="shared" si="24"/>
        <v>70</v>
      </c>
      <c r="J224" s="82">
        <f t="shared" si="24"/>
        <v>50</v>
      </c>
      <c r="K224" s="99">
        <f>K225</f>
        <v>50</v>
      </c>
    </row>
    <row r="225" spans="1:11" ht="19.5" thickBot="1">
      <c r="A225" s="303"/>
      <c r="B225" s="11"/>
      <c r="C225" s="274" t="s">
        <v>147</v>
      </c>
      <c r="D225" s="84" t="s">
        <v>30</v>
      </c>
      <c r="E225" s="275" t="s">
        <v>94</v>
      </c>
      <c r="F225" s="275" t="s">
        <v>91</v>
      </c>
      <c r="G225" s="275" t="s">
        <v>87</v>
      </c>
      <c r="H225" s="275" t="s">
        <v>143</v>
      </c>
      <c r="I225" s="276">
        <f>100-30</f>
        <v>70</v>
      </c>
      <c r="J225" s="276">
        <v>50</v>
      </c>
      <c r="K225" s="277">
        <v>50</v>
      </c>
    </row>
    <row r="226" spans="1:11" ht="57" thickBot="1">
      <c r="A226" s="13" t="s">
        <v>35</v>
      </c>
      <c r="B226" s="39" t="s">
        <v>36</v>
      </c>
      <c r="C226" s="63" t="s">
        <v>90</v>
      </c>
      <c r="D226" s="64" t="s">
        <v>37</v>
      </c>
      <c r="E226" s="64"/>
      <c r="F226" s="278"/>
      <c r="G226" s="278"/>
      <c r="H226" s="278"/>
      <c r="I226" s="65">
        <f>I227</f>
        <v>1648.6</v>
      </c>
      <c r="J226" s="65">
        <f>J227</f>
        <v>1590.6999999999998</v>
      </c>
      <c r="K226" s="279">
        <f>K227</f>
        <v>1708.8000000000002</v>
      </c>
    </row>
    <row r="227" spans="1:11" ht="18.75">
      <c r="A227" s="40"/>
      <c r="B227" s="41"/>
      <c r="C227" s="68" t="s">
        <v>0</v>
      </c>
      <c r="D227" s="69" t="s">
        <v>37</v>
      </c>
      <c r="E227" s="69" t="s">
        <v>91</v>
      </c>
      <c r="F227" s="69"/>
      <c r="G227" s="69" t="s">
        <v>21</v>
      </c>
      <c r="H227" s="69" t="s">
        <v>21</v>
      </c>
      <c r="I227" s="136">
        <f>I235+I228</f>
        <v>1648.6</v>
      </c>
      <c r="J227" s="136">
        <f>J235+J228</f>
        <v>1590.6999999999998</v>
      </c>
      <c r="K227" s="71">
        <f>K235+K228</f>
        <v>1708.8000000000002</v>
      </c>
    </row>
    <row r="228" spans="1:11" ht="37.5">
      <c r="A228" s="40"/>
      <c r="B228" s="41"/>
      <c r="C228" s="153" t="s">
        <v>39</v>
      </c>
      <c r="D228" s="69" t="s">
        <v>37</v>
      </c>
      <c r="E228" s="280" t="s">
        <v>91</v>
      </c>
      <c r="F228" s="280" t="s">
        <v>92</v>
      </c>
      <c r="G228" s="281" t="s">
        <v>21</v>
      </c>
      <c r="H228" s="281" t="s">
        <v>21</v>
      </c>
      <c r="I228" s="162">
        <f aca="true" t="shared" si="25" ref="I228:J231">I229</f>
        <v>1590.6999999999998</v>
      </c>
      <c r="J228" s="162">
        <f t="shared" si="25"/>
        <v>1582.1</v>
      </c>
      <c r="K228" s="169">
        <f>K229</f>
        <v>1699.9</v>
      </c>
    </row>
    <row r="229" spans="1:11" ht="18.75">
      <c r="A229" s="40"/>
      <c r="B229" s="41"/>
      <c r="C229" s="75" t="s">
        <v>44</v>
      </c>
      <c r="D229" s="69" t="s">
        <v>37</v>
      </c>
      <c r="E229" s="282" t="s">
        <v>91</v>
      </c>
      <c r="F229" s="283" t="s">
        <v>92</v>
      </c>
      <c r="G229" s="73" t="s">
        <v>56</v>
      </c>
      <c r="H229" s="284" t="s">
        <v>21</v>
      </c>
      <c r="I229" s="164">
        <f t="shared" si="25"/>
        <v>1590.6999999999998</v>
      </c>
      <c r="J229" s="164">
        <f t="shared" si="25"/>
        <v>1582.1</v>
      </c>
      <c r="K229" s="181">
        <f>K230</f>
        <v>1699.9</v>
      </c>
    </row>
    <row r="230" spans="1:11" ht="37.5">
      <c r="A230" s="40"/>
      <c r="B230" s="41"/>
      <c r="C230" s="235" t="s">
        <v>50</v>
      </c>
      <c r="D230" s="140" t="s">
        <v>37</v>
      </c>
      <c r="E230" s="285" t="s">
        <v>91</v>
      </c>
      <c r="F230" s="285" t="s">
        <v>92</v>
      </c>
      <c r="G230" s="140" t="s">
        <v>57</v>
      </c>
      <c r="H230" s="286"/>
      <c r="I230" s="186">
        <f>I231+I233</f>
        <v>1590.6999999999998</v>
      </c>
      <c r="J230" s="186">
        <f t="shared" si="25"/>
        <v>1582.1</v>
      </c>
      <c r="K230" s="287">
        <f>K231</f>
        <v>1699.9</v>
      </c>
    </row>
    <row r="231" spans="1:11" ht="18.75">
      <c r="A231" s="40"/>
      <c r="B231" s="41"/>
      <c r="C231" s="79" t="s">
        <v>173</v>
      </c>
      <c r="D231" s="288" t="s">
        <v>37</v>
      </c>
      <c r="E231" s="289" t="s">
        <v>91</v>
      </c>
      <c r="F231" s="290" t="s">
        <v>92</v>
      </c>
      <c r="G231" s="291" t="s">
        <v>169</v>
      </c>
      <c r="H231" s="292"/>
      <c r="I231" s="293">
        <f t="shared" si="25"/>
        <v>1571.6</v>
      </c>
      <c r="J231" s="293">
        <f t="shared" si="25"/>
        <v>1582.1</v>
      </c>
      <c r="K231" s="294">
        <f>K232</f>
        <v>1699.9</v>
      </c>
    </row>
    <row r="232" spans="1:11" ht="54">
      <c r="A232" s="40"/>
      <c r="B232" s="41"/>
      <c r="C232" s="100" t="s">
        <v>144</v>
      </c>
      <c r="D232" s="128" t="s">
        <v>37</v>
      </c>
      <c r="E232" s="295" t="s">
        <v>91</v>
      </c>
      <c r="F232" s="296" t="s">
        <v>92</v>
      </c>
      <c r="G232" s="128" t="s">
        <v>169</v>
      </c>
      <c r="H232" s="295" t="s">
        <v>138</v>
      </c>
      <c r="I232" s="297">
        <v>1571.6</v>
      </c>
      <c r="J232" s="297">
        <v>1582.1</v>
      </c>
      <c r="K232" s="298">
        <v>1699.9</v>
      </c>
    </row>
    <row r="233" spans="1:11" ht="37.5">
      <c r="A233" s="40"/>
      <c r="B233" s="41"/>
      <c r="C233" s="79" t="s">
        <v>273</v>
      </c>
      <c r="D233" s="80">
        <v>916</v>
      </c>
      <c r="E233" s="81" t="s">
        <v>91</v>
      </c>
      <c r="F233" s="299" t="s">
        <v>92</v>
      </c>
      <c r="G233" s="81" t="s">
        <v>276</v>
      </c>
      <c r="H233" s="81"/>
      <c r="I233" s="82">
        <f>I234</f>
        <v>19.1</v>
      </c>
      <c r="J233" s="82">
        <f>J234</f>
        <v>0</v>
      </c>
      <c r="K233" s="82">
        <f>K234</f>
        <v>0</v>
      </c>
    </row>
    <row r="234" spans="1:11" ht="54">
      <c r="A234" s="40"/>
      <c r="B234" s="41"/>
      <c r="C234" s="83" t="s">
        <v>144</v>
      </c>
      <c r="D234" s="84">
        <v>916</v>
      </c>
      <c r="E234" s="84" t="s">
        <v>91</v>
      </c>
      <c r="F234" s="300" t="s">
        <v>92</v>
      </c>
      <c r="G234" s="84" t="s">
        <v>276</v>
      </c>
      <c r="H234" s="84" t="s">
        <v>138</v>
      </c>
      <c r="I234" s="85">
        <v>19.1</v>
      </c>
      <c r="J234" s="85">
        <v>0</v>
      </c>
      <c r="K234" s="86">
        <v>0</v>
      </c>
    </row>
    <row r="235" spans="1:11" ht="56.25">
      <c r="A235" s="40"/>
      <c r="B235" s="41"/>
      <c r="C235" s="30" t="s">
        <v>10</v>
      </c>
      <c r="D235" s="29" t="s">
        <v>37</v>
      </c>
      <c r="E235" s="29" t="s">
        <v>91</v>
      </c>
      <c r="F235" s="29" t="s">
        <v>93</v>
      </c>
      <c r="G235" s="29"/>
      <c r="H235" s="29"/>
      <c r="I235" s="18">
        <f>I243+I236</f>
        <v>57.900000000000006</v>
      </c>
      <c r="J235" s="18">
        <f>J243+J236</f>
        <v>8.6</v>
      </c>
      <c r="K235" s="19">
        <f>K243+K236</f>
        <v>8.9</v>
      </c>
    </row>
    <row r="236" spans="1:11" ht="18.75">
      <c r="A236" s="40"/>
      <c r="B236" s="41"/>
      <c r="C236" s="30" t="s">
        <v>44</v>
      </c>
      <c r="D236" s="29" t="s">
        <v>37</v>
      </c>
      <c r="E236" s="29" t="s">
        <v>91</v>
      </c>
      <c r="F236" s="29" t="s">
        <v>93</v>
      </c>
      <c r="G236" s="29" t="s">
        <v>131</v>
      </c>
      <c r="H236" s="29" t="s">
        <v>21</v>
      </c>
      <c r="I236" s="18">
        <f aca="true" t="shared" si="26" ref="I236:J238">I237</f>
        <v>18.3</v>
      </c>
      <c r="J236" s="18">
        <f t="shared" si="26"/>
        <v>8.6</v>
      </c>
      <c r="K236" s="19">
        <f>K237</f>
        <v>8.9</v>
      </c>
    </row>
    <row r="237" spans="1:11" ht="37.5">
      <c r="A237" s="40"/>
      <c r="B237" s="41"/>
      <c r="C237" s="28" t="s">
        <v>132</v>
      </c>
      <c r="D237" s="36" t="s">
        <v>37</v>
      </c>
      <c r="E237" s="27" t="s">
        <v>91</v>
      </c>
      <c r="F237" s="27" t="s">
        <v>93</v>
      </c>
      <c r="G237" s="27" t="s">
        <v>133</v>
      </c>
      <c r="H237" s="27"/>
      <c r="I237" s="20">
        <f t="shared" si="26"/>
        <v>18.3</v>
      </c>
      <c r="J237" s="20">
        <f t="shared" si="26"/>
        <v>8.6</v>
      </c>
      <c r="K237" s="15">
        <f>K238</f>
        <v>8.9</v>
      </c>
    </row>
    <row r="238" spans="1:11" ht="18.75">
      <c r="A238" s="40"/>
      <c r="B238" s="41"/>
      <c r="C238" s="31" t="s">
        <v>173</v>
      </c>
      <c r="D238" s="34" t="s">
        <v>37</v>
      </c>
      <c r="E238" s="37" t="s">
        <v>91</v>
      </c>
      <c r="F238" s="37" t="s">
        <v>93</v>
      </c>
      <c r="G238" s="37" t="s">
        <v>239</v>
      </c>
      <c r="H238" s="37"/>
      <c r="I238" s="21">
        <f t="shared" si="26"/>
        <v>18.3</v>
      </c>
      <c r="J238" s="21">
        <f t="shared" si="26"/>
        <v>8.6</v>
      </c>
      <c r="K238" s="22">
        <f>K239</f>
        <v>8.9</v>
      </c>
    </row>
    <row r="239" spans="1:11" ht="18">
      <c r="A239" s="40"/>
      <c r="B239" s="41"/>
      <c r="C239" s="38" t="s">
        <v>148</v>
      </c>
      <c r="D239" s="32" t="s">
        <v>37</v>
      </c>
      <c r="E239" s="32" t="s">
        <v>91</v>
      </c>
      <c r="F239" s="32" t="s">
        <v>93</v>
      </c>
      <c r="G239" s="32" t="s">
        <v>239</v>
      </c>
      <c r="H239" s="32" t="s">
        <v>140</v>
      </c>
      <c r="I239" s="17">
        <f>8.3+10</f>
        <v>18.3</v>
      </c>
      <c r="J239" s="17">
        <v>8.6</v>
      </c>
      <c r="K239" s="12">
        <v>8.9</v>
      </c>
    </row>
    <row r="240" spans="1:11" ht="18.75">
      <c r="A240" s="40"/>
      <c r="B240" s="41"/>
      <c r="C240" s="30" t="s">
        <v>46</v>
      </c>
      <c r="D240" s="29" t="s">
        <v>37</v>
      </c>
      <c r="E240" s="29" t="s">
        <v>91</v>
      </c>
      <c r="F240" s="29" t="s">
        <v>93</v>
      </c>
      <c r="G240" s="29" t="s">
        <v>58</v>
      </c>
      <c r="H240" s="29"/>
      <c r="I240" s="18">
        <f aca="true" t="shared" si="27" ref="I240:J242">I241</f>
        <v>39.6</v>
      </c>
      <c r="J240" s="18">
        <f t="shared" si="27"/>
        <v>0</v>
      </c>
      <c r="K240" s="19">
        <f>K241</f>
        <v>0</v>
      </c>
    </row>
    <row r="241" spans="1:11" ht="18.75">
      <c r="A241" s="40"/>
      <c r="B241" s="41"/>
      <c r="C241" s="30" t="s">
        <v>48</v>
      </c>
      <c r="D241" s="29" t="s">
        <v>37</v>
      </c>
      <c r="E241" s="29" t="s">
        <v>91</v>
      </c>
      <c r="F241" s="29" t="s">
        <v>93</v>
      </c>
      <c r="G241" s="29" t="s">
        <v>59</v>
      </c>
      <c r="H241" s="29"/>
      <c r="I241" s="18">
        <f t="shared" si="27"/>
        <v>39.6</v>
      </c>
      <c r="J241" s="18">
        <f t="shared" si="27"/>
        <v>0</v>
      </c>
      <c r="K241" s="19">
        <f>K242</f>
        <v>0</v>
      </c>
    </row>
    <row r="242" spans="1:11" ht="57" customHeight="1">
      <c r="A242" s="40"/>
      <c r="B242" s="41"/>
      <c r="C242" s="33" t="s">
        <v>112</v>
      </c>
      <c r="D242" s="34" t="s">
        <v>37</v>
      </c>
      <c r="E242" s="34" t="s">
        <v>91</v>
      </c>
      <c r="F242" s="34" t="s">
        <v>93</v>
      </c>
      <c r="G242" s="34" t="s">
        <v>60</v>
      </c>
      <c r="H242" s="34"/>
      <c r="I242" s="16">
        <f t="shared" si="27"/>
        <v>39.6</v>
      </c>
      <c r="J242" s="16">
        <f t="shared" si="27"/>
        <v>0</v>
      </c>
      <c r="K242" s="14">
        <f>K243</f>
        <v>0</v>
      </c>
    </row>
    <row r="243" spans="1:11" ht="18.75" thickBot="1">
      <c r="A243" s="40"/>
      <c r="B243" s="41"/>
      <c r="C243" s="35" t="s">
        <v>146</v>
      </c>
      <c r="D243" s="42" t="s">
        <v>37</v>
      </c>
      <c r="E243" s="42" t="s">
        <v>91</v>
      </c>
      <c r="F243" s="42" t="s">
        <v>93</v>
      </c>
      <c r="G243" s="42" t="s">
        <v>60</v>
      </c>
      <c r="H243" s="42" t="s">
        <v>141</v>
      </c>
      <c r="I243" s="23">
        <v>39.6</v>
      </c>
      <c r="J243" s="23">
        <v>0</v>
      </c>
      <c r="K243" s="24">
        <v>0</v>
      </c>
    </row>
    <row r="244" spans="1:11" ht="21" thickBot="1">
      <c r="A244" s="304"/>
      <c r="B244" s="305"/>
      <c r="C244" s="43" t="s">
        <v>23</v>
      </c>
      <c r="D244" s="44"/>
      <c r="E244" s="44"/>
      <c r="F244" s="45"/>
      <c r="G244" s="45"/>
      <c r="H244" s="46"/>
      <c r="I244" s="47">
        <f>I19+I226</f>
        <v>60823.799999999996</v>
      </c>
      <c r="J244" s="47">
        <f>J19+J226</f>
        <v>24864.300000000003</v>
      </c>
      <c r="K244" s="49">
        <f>K19+K226</f>
        <v>25386.9</v>
      </c>
    </row>
    <row r="246" ht="12.75">
      <c r="K246" s="3"/>
    </row>
    <row r="247" spans="3:11" ht="15.75">
      <c r="C247" s="4"/>
      <c r="D247" s="4"/>
      <c r="E247" s="4"/>
      <c r="F247" s="4"/>
      <c r="G247" s="4"/>
      <c r="H247" s="4"/>
      <c r="I247" s="4"/>
      <c r="J247" s="4"/>
      <c r="K247" s="5"/>
    </row>
    <row r="248" ht="12.75">
      <c r="K248" s="3"/>
    </row>
    <row r="250" ht="12.75">
      <c r="K250" s="3"/>
    </row>
    <row r="251" ht="12.75">
      <c r="K251" s="3"/>
    </row>
  </sheetData>
  <sheetProtection/>
  <autoFilter ref="A17:K244"/>
  <mergeCells count="15">
    <mergeCell ref="C1:K1"/>
    <mergeCell ref="C2:K2"/>
    <mergeCell ref="G3:K3"/>
    <mergeCell ref="C4:K4"/>
    <mergeCell ref="C5:K5"/>
    <mergeCell ref="G6:K6"/>
    <mergeCell ref="A14:K14"/>
    <mergeCell ref="A21:A225"/>
    <mergeCell ref="A244:B244"/>
    <mergeCell ref="C7:K7"/>
    <mergeCell ref="F8:K8"/>
    <mergeCell ref="H9:K9"/>
    <mergeCell ref="C10:K10"/>
    <mergeCell ref="A11:K11"/>
    <mergeCell ref="A13:K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2022-09-16T10:16:50Z</cp:lastPrinted>
  <dcterms:created xsi:type="dcterms:W3CDTF">2007-10-29T08:26:16Z</dcterms:created>
  <dcterms:modified xsi:type="dcterms:W3CDTF">2022-09-16T10:16:53Z</dcterms:modified>
  <cp:category/>
  <cp:version/>
  <cp:contentType/>
  <cp:contentStatus/>
</cp:coreProperties>
</file>