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activeTab="0"/>
  </bookViews>
  <sheets>
    <sheet name="декабрь" sheetId="1" r:id="rId1"/>
  </sheets>
  <definedNames>
    <definedName name="_xlnm._FilterDatabase" localSheetId="0" hidden="1">'декабрь'!$A$16:$K$225</definedName>
    <definedName name="_xlnm.Print_Titles" localSheetId="0">'декабрь'!$16:$17</definedName>
    <definedName name="_xlnm.Print_Area" localSheetId="0">'декабрь'!$A$1:$K$225</definedName>
  </definedNames>
  <calcPr fullCalcOnLoad="1"/>
</workbook>
</file>

<file path=xl/sharedStrings.xml><?xml version="1.0" encoding="utf-8"?>
<sst xmlns="http://schemas.openxmlformats.org/spreadsheetml/2006/main" count="1100" uniqueCount="264">
  <si>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</si>
  <si>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</si>
  <si>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</si>
  <si>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</si>
  <si>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</si>
  <si>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</si>
  <si>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</si>
  <si>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</si>
  <si>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</si>
  <si>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</si>
  <si>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</si>
  <si>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</si>
  <si>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</si>
  <si>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</si>
  <si>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</si>
  <si>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</si>
  <si>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</si>
  <si>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</si>
  <si>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</si>
  <si>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</si>
  <si>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</si>
  <si>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</si>
  <si>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</si>
  <si>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</si>
  <si>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</si>
  <si>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</si>
  <si>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</si>
  <si>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</si>
  <si>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</si>
  <si>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</si>
  <si>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</si>
  <si>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</si>
  <si>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</si>
  <si>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</si>
  <si>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</si>
  <si>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</si>
  <si>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</si>
  <si>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</si>
  <si>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</si>
  <si>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</si>
  <si>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</si>
  <si>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</si>
  <si>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</si>
  <si>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</si>
  <si>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</si>
  <si>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</si>
  <si>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</si>
  <si>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</si>
  <si>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</si>
  <si>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</si>
  <si>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</si>
  <si>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</si>
  <si>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</si>
  <si>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</si>
  <si>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</si>
  <si>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</si>
  <si>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</si>
  <si>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</si>
  <si>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</si>
  <si>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</si>
  <si>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</si>
  <si>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</si>
  <si>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</si>
  <si>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</si>
  <si>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</si>
  <si>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</si>
  <si>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</si>
  <si>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98 9 09 96110</t>
  </si>
  <si>
    <t>98 9 09 10050</t>
  </si>
  <si>
    <t>98 9 09 10100</t>
  </si>
  <si>
    <t>98 9 09 96030</t>
  </si>
  <si>
    <t>98 9 09 51180</t>
  </si>
  <si>
    <t>98 9 09 96100</t>
  </si>
  <si>
    <t>64 0 00 00000</t>
  </si>
  <si>
    <t>64 1 00 00000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</si>
  <si>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</si>
  <si>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</si>
  <si>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</si>
  <si>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</si>
  <si>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</si>
  <si>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</si>
  <si>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</si>
  <si>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</si>
  <si>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</si>
  <si>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</si>
  <si>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</si>
  <si>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</si>
  <si>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</si>
  <si>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</si>
  <si>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</si>
  <si>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</si>
  <si>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</si>
  <si>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</si>
  <si>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</si>
  <si>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</si>
  <si>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</si>
  <si>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</si>
  <si>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</si>
  <si>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</si>
  <si>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</si>
  <si>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Основное мероприятие "Мероприятия по борьбе с борщевиком Сосновского"</t>
  </si>
  <si>
    <t>72 0 00 00000</t>
  </si>
  <si>
    <t>72 0 01 00000</t>
  </si>
  <si>
    <t>98 9 09 15500</t>
  </si>
  <si>
    <t>Мероприятия в области коммунального хозяйства</t>
  </si>
  <si>
    <t>98 9 09 10010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</si>
  <si>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</si>
  <si>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</si>
  <si>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</si>
  <si>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</si>
  <si>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</si>
  <si>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</si>
  <si>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</si>
  <si>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</si>
  <si>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</si>
  <si>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</si>
  <si>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</si>
  <si>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</si>
  <si>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</si>
  <si>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</si>
  <si>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</si>
  <si>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</si>
  <si>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</si>
  <si>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</si>
  <si>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</si>
  <si>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</si>
  <si>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</si>
  <si>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</si>
  <si>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</si>
  <si>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</si>
  <si>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</si>
  <si>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</si>
  <si>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</si>
  <si>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</si>
  <si>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</si>
  <si>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</si>
  <si>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</si>
  <si>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</si>
  <si>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</si>
  <si>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</si>
  <si>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</si>
  <si>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</si>
  <si>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</si>
  <si>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</si>
  <si>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 xml:space="preserve">Осуществление части полномочий поселений по формированию, утверждению, исполнению бюджета </t>
  </si>
  <si>
    <t>7Т 0 01 15350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</si>
  <si>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</si>
  <si>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</si>
  <si>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</si>
  <si>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</si>
  <si>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</si>
  <si>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</si>
  <si>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</si>
  <si>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</si>
  <si>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</si>
  <si>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</si>
  <si>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</si>
  <si>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</si>
  <si>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</si>
  <si>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</si>
  <si>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</si>
  <si>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</si>
  <si>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</si>
  <si>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</si>
  <si>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</si>
  <si>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</si>
  <si>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</si>
  <si>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</si>
  <si>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</si>
  <si>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</si>
  <si>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</si>
  <si>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</si>
  <si>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</si>
  <si>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</si>
  <si>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64 1 01 14780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</si>
  <si>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</si>
  <si>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</si>
  <si>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</si>
  <si>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</si>
  <si>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Расходы на обеспечение функций органов местного самоуправления</t>
  </si>
  <si>
    <t>67 3 09 00230</t>
  </si>
  <si>
    <t>5N 0 00 00000</t>
  </si>
  <si>
    <t>5N 0 01 00000</t>
  </si>
  <si>
    <t>5N 0 01 S4770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</si>
  <si>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</si>
  <si>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</si>
  <si>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</si>
  <si>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</si>
  <si>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</si>
  <si>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</si>
  <si>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</si>
  <si>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</si>
  <si>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</si>
  <si>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</si>
  <si>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</si>
  <si>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</si>
  <si>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</si>
  <si>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</si>
  <si>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</si>
  <si>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</si>
  <si>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</si>
  <si>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</si>
  <si>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</si>
  <si>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</si>
  <si>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</si>
  <si>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</si>
  <si>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</si>
  <si>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Субсидии юридическим лицам на возмещение части затрат организациям, предоставляющим населению банно-прачечные услуги</t>
  </si>
  <si>
    <t>98 9 09 06300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</si>
  <si>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</si>
  <si>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</si>
  <si>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</si>
  <si>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7Т 0 01 15340</t>
  </si>
  <si>
    <t>Организация и содержание мест захоронения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</si>
  <si>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</si>
  <si>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</si>
  <si>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Бюджетные ассигнования на 2021 год (тысяч рублей)</t>
  </si>
  <si>
    <t>Бюджетные ассигнования на 2022 год (тысяч рублей)</t>
  </si>
  <si>
    <t>Бюджетные ассигнования на 2023год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</si>
  <si>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</si>
  <si>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</si>
  <si>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</si>
  <si>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Осуществление части полномочий поселений по организации и осуществлению мероприятий по  ЧС (по созданию, содержанию и организации деятельности аварийно-спасательных служб) </t>
  </si>
  <si>
    <t>72 0 01 14670</t>
  </si>
  <si>
    <t>7Т 0 01 S4840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</si>
  <si>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</si>
  <si>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</si>
  <si>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</si>
  <si>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"Мероприятия направленные на информирование населения по вопросам противодействия терроризму"</t>
  </si>
  <si>
    <t>3C 1 01 00000</t>
  </si>
  <si>
    <t>3C 1 01 13800</t>
  </si>
  <si>
    <t>3C 1 00 00000</t>
  </si>
  <si>
    <t>Подпрограмма "Профилактические мероприятия по предупреждению терроризма и экстремизма и защита жизни граждан, проживающих на территории МО Шумское сельское поселение от террористических и экстремистских актов"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</si>
  <si>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</si>
  <si>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</t>
  </si>
  <si>
    <t xml:space="preserve">Ремонт автомобильных дорог общего пользования местного значения </t>
  </si>
  <si>
    <t>Иные закупки товаров, работ и услуг для обеспечения государственных (муниципальных) нужд</t>
  </si>
  <si>
    <t>от "11" декабря 2020 г. № 69</t>
  </si>
  <si>
    <t>бюджета МО Шумское сельское  поселение на 2021 год и плановый период 2022 и 2023 годов</t>
  </si>
  <si>
    <t>(в редакции решения совета депутатов</t>
  </si>
  <si>
    <t>64 1 01 S0140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</si>
  <si>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</si>
  <si>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</si>
  <si>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98 9 09 10340</t>
  </si>
  <si>
    <t>Выполнение комплексных кадастровых работ</t>
  </si>
  <si>
    <t>7Т 0 01 15360</t>
  </si>
  <si>
    <t>Организация сбора и вывоза бытовых отходов и мусора</t>
  </si>
  <si>
    <t>98 9 09 95040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</si>
  <si>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</si>
  <si>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98 9 09 16270</t>
  </si>
  <si>
    <t>Составление смет, проведение экспертиз и осуществление технического надзора</t>
  </si>
  <si>
    <t>Муниципальная программа "Оснащение мест (площадок)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области"</t>
  </si>
  <si>
    <t>51 0 00 00000</t>
  </si>
  <si>
    <t>51 0 01 00000</t>
  </si>
  <si>
    <t>Основное мероприятие "Оснащение мест (площадок) накопления твердых бытовых отходов емкостями для накопления твердых бытовых отходов контейнерных площадок"</t>
  </si>
  <si>
    <t>5Г 1 01 13940</t>
  </si>
  <si>
    <t>Создание резервов материальных средств для ликвидации чрезвычайных ситуаций</t>
  </si>
  <si>
    <t>Оснащение мест (площадок) накопления твердых коммунальных отходов емкостями для накопления</t>
  </si>
  <si>
    <t>51 0 01 S4960</t>
  </si>
  <si>
    <t>Предоставление субсидий бюджетным, автономным учреждениям и иным некоммерческим организациям</t>
  </si>
  <si>
    <t>67 1 09 55490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</si>
  <si>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</si>
  <si>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67 4 09 55490</t>
  </si>
  <si>
    <t>от "23"  декабря 2021г №45)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</si>
</sst>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49" fontId="19" fillId="33" borderId="15" xfId="53" applyNumberFormat="1" applyFont="1" applyFill="1" applyBorder="1" applyAlignment="1" applyProtection="1">
      <alignment horizontal="center" vertical="center" wrapText="1"/>
      <protection/>
    </xf>
    <xf numFmtId="49" fontId="19" fillId="33" borderId="16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4" xfId="0" applyFont="1" applyFill="1" applyBorder="1" applyAlignment="1">
      <alignment horizontal="center" vertic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17" xfId="0" applyNumberFormat="1" applyFont="1" applyFill="1" applyBorder="1" applyAlignment="1">
      <alignment horizontal="right"/>
    </xf>
    <xf numFmtId="175" fontId="8" fillId="0" borderId="18" xfId="0" applyNumberFormat="1" applyFont="1" applyFill="1" applyBorder="1" applyAlignment="1">
      <alignment horizontal="right"/>
    </xf>
    <xf numFmtId="175" fontId="11" fillId="0" borderId="19" xfId="0" applyNumberFormat="1" applyFont="1" applyFill="1" applyBorder="1" applyAlignment="1">
      <alignment horizontal="right"/>
    </xf>
    <xf numFmtId="175" fontId="8" fillId="0" borderId="20" xfId="0" applyNumberFormat="1" applyFont="1" applyFill="1" applyBorder="1" applyAlignment="1">
      <alignment horizontal="right"/>
    </xf>
    <xf numFmtId="175" fontId="8" fillId="0" borderId="21" xfId="0" applyNumberFormat="1" applyFont="1" applyFill="1" applyBorder="1" applyAlignment="1">
      <alignment horizontal="right"/>
    </xf>
    <xf numFmtId="175" fontId="11" fillId="0" borderId="22" xfId="0" applyNumberFormat="1" applyFont="1" applyFill="1" applyBorder="1" applyAlignment="1">
      <alignment horizontal="right"/>
    </xf>
    <xf numFmtId="175" fontId="10" fillId="0" borderId="20" xfId="0" applyNumberFormat="1" applyFont="1" applyFill="1" applyBorder="1" applyAlignment="1">
      <alignment horizontal="right"/>
    </xf>
    <xf numFmtId="175" fontId="10" fillId="0" borderId="23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11" fillId="0" borderId="23" xfId="0" applyNumberFormat="1" applyFont="1" applyFill="1" applyBorder="1" applyAlignment="1">
      <alignment horizontal="right"/>
    </xf>
    <xf numFmtId="175" fontId="10" fillId="0" borderId="20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right"/>
    </xf>
    <xf numFmtId="175" fontId="10" fillId="0" borderId="28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right"/>
    </xf>
    <xf numFmtId="175" fontId="11" fillId="0" borderId="17" xfId="0" applyNumberFormat="1" applyFont="1" applyFill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49" fontId="10" fillId="0" borderId="42" xfId="0" applyNumberFormat="1" applyFont="1" applyFill="1" applyBorder="1" applyAlignment="1">
      <alignment horizontal="left" wrapText="1"/>
    </xf>
    <xf numFmtId="175" fontId="10" fillId="0" borderId="33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175" fontId="11" fillId="0" borderId="40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wrapText="1"/>
    </xf>
    <xf numFmtId="175" fontId="11" fillId="0" borderId="19" xfId="0" applyNumberFormat="1" applyFont="1" applyFill="1" applyBorder="1" applyAlignment="1">
      <alignment horizontal="right"/>
    </xf>
    <xf numFmtId="175" fontId="11" fillId="0" borderId="3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1" fillId="0" borderId="3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/>
    </xf>
    <xf numFmtId="175" fontId="8" fillId="0" borderId="48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175" fontId="11" fillId="0" borderId="50" xfId="0" applyNumberFormat="1" applyFont="1" applyFill="1" applyBorder="1" applyAlignment="1">
      <alignment horizontal="right"/>
    </xf>
    <xf numFmtId="175" fontId="10" fillId="0" borderId="18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75" fontId="10" fillId="0" borderId="23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wrapText="1"/>
    </xf>
    <xf numFmtId="175" fontId="11" fillId="0" borderId="23" xfId="0" applyNumberFormat="1" applyFont="1" applyFill="1" applyBorder="1" applyAlignment="1">
      <alignment horizontal="right"/>
    </xf>
    <xf numFmtId="175" fontId="11" fillId="0" borderId="28" xfId="0" applyNumberFormat="1" applyFont="1" applyFill="1" applyBorder="1" applyAlignment="1">
      <alignment horizontal="right"/>
    </xf>
    <xf numFmtId="175" fontId="8" fillId="0" borderId="23" xfId="0" applyNumberFormat="1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175" fontId="8" fillId="0" borderId="20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/>
    </xf>
    <xf numFmtId="175" fontId="8" fillId="0" borderId="18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left" wrapText="1"/>
    </xf>
    <xf numFmtId="175" fontId="8" fillId="0" borderId="38" xfId="0" applyNumberFormat="1" applyFont="1" applyFill="1" applyBorder="1" applyAlignment="1">
      <alignment horizontal="right"/>
    </xf>
    <xf numFmtId="175" fontId="8" fillId="0" borderId="31" xfId="0" applyNumberFormat="1" applyFont="1" applyFill="1" applyBorder="1" applyAlignment="1">
      <alignment horizontal="right"/>
    </xf>
    <xf numFmtId="0" fontId="10" fillId="0" borderId="42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75" fontId="8" fillId="0" borderId="33" xfId="0" applyNumberFormat="1" applyFont="1" applyFill="1" applyBorder="1" applyAlignment="1">
      <alignment horizontal="right"/>
    </xf>
    <xf numFmtId="175" fontId="11" fillId="0" borderId="36" xfId="0" applyNumberFormat="1" applyFont="1" applyFill="1" applyBorder="1" applyAlignment="1">
      <alignment horizontal="right"/>
    </xf>
    <xf numFmtId="0" fontId="11" fillId="0" borderId="5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5" fontId="10" fillId="0" borderId="21" xfId="0" applyNumberFormat="1" applyFont="1" applyFill="1" applyBorder="1" applyAlignment="1">
      <alignment horizontal="right"/>
    </xf>
    <xf numFmtId="175" fontId="10" fillId="0" borderId="48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center"/>
    </xf>
    <xf numFmtId="175" fontId="8" fillId="0" borderId="23" xfId="0" applyNumberFormat="1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0" fontId="10" fillId="0" borderId="54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wrapText="1"/>
    </xf>
    <xf numFmtId="175" fontId="10" fillId="0" borderId="38" xfId="0" applyNumberFormat="1" applyFont="1" applyFill="1" applyBorder="1" applyAlignment="1">
      <alignment horizontal="right"/>
    </xf>
    <xf numFmtId="175" fontId="8" fillId="0" borderId="51" xfId="0" applyNumberFormat="1" applyFont="1" applyFill="1" applyBorder="1" applyAlignment="1">
      <alignment horizontal="right"/>
    </xf>
    <xf numFmtId="175" fontId="8" fillId="0" borderId="5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 vertical="top" wrapText="1"/>
    </xf>
    <xf numFmtId="175" fontId="8" fillId="0" borderId="45" xfId="0" applyNumberFormat="1" applyFont="1" applyFill="1" applyBorder="1" applyAlignment="1">
      <alignment horizontal="right"/>
    </xf>
    <xf numFmtId="175" fontId="8" fillId="0" borderId="46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175" fontId="11" fillId="0" borderId="40" xfId="0" applyNumberFormat="1" applyFont="1" applyFill="1" applyBorder="1" applyAlignment="1">
      <alignment horizontal="right"/>
    </xf>
    <xf numFmtId="0" fontId="10" fillId="0" borderId="5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174" fontId="10" fillId="0" borderId="20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right"/>
    </xf>
    <xf numFmtId="0" fontId="10" fillId="0" borderId="42" xfId="0" applyFont="1" applyFill="1" applyBorder="1" applyAlignment="1">
      <alignment horizontal="left" wrapText="1"/>
    </xf>
    <xf numFmtId="0" fontId="10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 wrapText="1"/>
    </xf>
    <xf numFmtId="175" fontId="11" fillId="0" borderId="18" xfId="0" applyNumberFormat="1" applyFont="1" applyFill="1" applyBorder="1" applyAlignment="1">
      <alignment horizontal="right"/>
    </xf>
    <xf numFmtId="175" fontId="11" fillId="0" borderId="38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175" fontId="10" fillId="0" borderId="28" xfId="0" applyNumberFormat="1" applyFont="1" applyFill="1" applyBorder="1" applyAlignment="1">
      <alignment horizontal="right"/>
    </xf>
    <xf numFmtId="0" fontId="11" fillId="0" borderId="29" xfId="0" applyFont="1" applyFill="1" applyBorder="1" applyAlignment="1">
      <alignment horizontal="left" wrapText="1"/>
    </xf>
    <xf numFmtId="175" fontId="11" fillId="0" borderId="28" xfId="0" applyNumberFormat="1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left" wrapText="1"/>
    </xf>
    <xf numFmtId="0" fontId="11" fillId="0" borderId="59" xfId="0" applyFont="1" applyFill="1" applyBorder="1" applyAlignment="1">
      <alignment horizontal="center"/>
    </xf>
    <xf numFmtId="175" fontId="11" fillId="0" borderId="59" xfId="0" applyNumberFormat="1" applyFont="1" applyFill="1" applyBorder="1" applyAlignment="1">
      <alignment horizontal="right"/>
    </xf>
    <xf numFmtId="175" fontId="11" fillId="0" borderId="60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175" fontId="10" fillId="0" borderId="25" xfId="0" applyNumberFormat="1" applyFont="1" applyFill="1" applyBorder="1" applyAlignment="1">
      <alignment horizontal="right"/>
    </xf>
    <xf numFmtId="175" fontId="10" fillId="0" borderId="26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62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65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wrapText="1"/>
    </xf>
    <xf numFmtId="175" fontId="8" fillId="0" borderId="65" xfId="0" applyNumberFormat="1" applyFont="1" applyFill="1" applyBorder="1" applyAlignment="1">
      <alignment horizontal="right"/>
    </xf>
    <xf numFmtId="175" fontId="8" fillId="0" borderId="67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wrapText="1"/>
    </xf>
    <xf numFmtId="0" fontId="11" fillId="0" borderId="68" xfId="0" applyFont="1" applyFill="1" applyBorder="1" applyAlignment="1">
      <alignment horizontal="center" wrapText="1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11" fillId="0" borderId="69" xfId="0" applyFont="1" applyFill="1" applyBorder="1" applyAlignment="1">
      <alignment horizontal="center"/>
    </xf>
    <xf numFmtId="175" fontId="11" fillId="0" borderId="69" xfId="0" applyNumberFormat="1" applyFont="1" applyFill="1" applyBorder="1" applyAlignment="1">
      <alignment horizontal="right"/>
    </xf>
    <xf numFmtId="175" fontId="11" fillId="0" borderId="70" xfId="0" applyNumberFormat="1" applyFont="1" applyFill="1" applyBorder="1" applyAlignment="1">
      <alignment horizontal="right"/>
    </xf>
    <xf numFmtId="0" fontId="8" fillId="0" borderId="71" xfId="0" applyFont="1" applyFill="1" applyBorder="1" applyAlignment="1">
      <alignment wrapText="1"/>
    </xf>
    <xf numFmtId="0" fontId="13" fillId="0" borderId="71" xfId="0" applyFont="1" applyFill="1" applyBorder="1" applyAlignment="1">
      <alignment horizontal="center" wrapText="1"/>
    </xf>
    <xf numFmtId="0" fontId="11" fillId="0" borderId="71" xfId="0" applyFont="1" applyFill="1" applyBorder="1" applyAlignment="1">
      <alignment horizontal="center"/>
    </xf>
    <xf numFmtId="0" fontId="13" fillId="0" borderId="71" xfId="0" applyFont="1" applyFill="1" applyBorder="1" applyAlignment="1">
      <alignment wrapText="1"/>
    </xf>
    <xf numFmtId="0" fontId="14" fillId="0" borderId="71" xfId="0" applyFont="1" applyFill="1" applyBorder="1" applyAlignment="1">
      <alignment horizontal="right"/>
    </xf>
    <xf numFmtId="0" fontId="9" fillId="0" borderId="72" xfId="53" applyNumberFormat="1" applyFont="1" applyFill="1" applyBorder="1" applyAlignment="1" applyProtection="1">
      <alignment horizontal="center" vertical="center" wrapText="1"/>
      <protection/>
    </xf>
    <xf numFmtId="0" fontId="9" fillId="0" borderId="73" xfId="53" applyNumberFormat="1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>
      <alignment horizontal="left" wrapText="1"/>
    </xf>
    <xf numFmtId="0" fontId="10" fillId="0" borderId="75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right"/>
    </xf>
    <xf numFmtId="0" fontId="10" fillId="0" borderId="76" xfId="0" applyFont="1" applyFill="1" applyBorder="1" applyAlignment="1">
      <alignment horizontal="right"/>
    </xf>
    <xf numFmtId="0" fontId="9" fillId="0" borderId="77" xfId="53" applyNumberFormat="1" applyFont="1" applyFill="1" applyBorder="1" applyAlignment="1" applyProtection="1">
      <alignment horizontal="center" vertical="center" wrapText="1"/>
      <protection/>
    </xf>
    <xf numFmtId="0" fontId="9" fillId="0" borderId="78" xfId="53" applyNumberFormat="1" applyFont="1" applyFill="1" applyBorder="1" applyAlignment="1" applyProtection="1">
      <alignment horizontal="center" vertical="center" wrapText="1"/>
      <protection/>
    </xf>
    <xf numFmtId="0" fontId="9" fillId="0" borderId="79" xfId="53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0" fontId="9" fillId="0" borderId="80" xfId="53" applyNumberFormat="1" applyFont="1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vertical="center"/>
    </xf>
    <xf numFmtId="0" fontId="0" fillId="0" borderId="79" xfId="0" applyFill="1" applyBorder="1" applyAlignment="1">
      <alignment horizontal="center" vertic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82" xfId="0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220</xdr:row>
      <xdr:rowOff>0</xdr:rowOff>
    </xdr:from>
    <xdr:to>
      <xdr:col>11</xdr:col>
      <xdr:colOff>0</xdr:colOff>
      <xdr:row>220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3098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2"/>
  <sheetViews>
    <sheetView showGridLines="0" tabSelected="1" view="pageBreakPreview" zoomScale="50" zoomScaleNormal="50" zoomScaleSheetLayoutView="50" zoomScalePageLayoutView="0" workbookViewId="0" topLeftCell="A1">
      <selection activeCell="A13" sqref="A13:K1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39" t="s">
        <v>40</v>
      </c>
      <c r="D1" s="239"/>
      <c r="E1" s="239"/>
      <c r="F1" s="239"/>
      <c r="G1" s="239"/>
      <c r="H1" s="239"/>
      <c r="I1" s="239"/>
      <c r="J1" s="239"/>
      <c r="K1" s="239"/>
    </row>
    <row r="2" spans="3:11" ht="20.25">
      <c r="C2" s="239" t="s">
        <v>52</v>
      </c>
      <c r="D2" s="239"/>
      <c r="E2" s="239"/>
      <c r="F2" s="239"/>
      <c r="G2" s="239"/>
      <c r="H2" s="239"/>
      <c r="I2" s="239"/>
      <c r="J2" s="239"/>
      <c r="K2" s="239"/>
    </row>
    <row r="3" spans="3:11" ht="20.25">
      <c r="C3" s="16"/>
      <c r="D3" s="16"/>
      <c r="E3" s="16"/>
      <c r="F3" s="16"/>
      <c r="G3" s="239" t="s">
        <v>56</v>
      </c>
      <c r="H3" s="239"/>
      <c r="I3" s="239"/>
      <c r="J3" s="239"/>
      <c r="K3" s="239"/>
    </row>
    <row r="4" spans="3:11" ht="20.25">
      <c r="C4" s="239" t="s">
        <v>53</v>
      </c>
      <c r="D4" s="239"/>
      <c r="E4" s="239"/>
      <c r="F4" s="239"/>
      <c r="G4" s="239"/>
      <c r="H4" s="239"/>
      <c r="I4" s="239"/>
      <c r="J4" s="239"/>
      <c r="K4" s="239"/>
    </row>
    <row r="5" spans="3:11" ht="20.25">
      <c r="C5" s="239" t="s">
        <v>55</v>
      </c>
      <c r="D5" s="239"/>
      <c r="E5" s="239"/>
      <c r="F5" s="239"/>
      <c r="G5" s="239"/>
      <c r="H5" s="239"/>
      <c r="I5" s="239"/>
      <c r="J5" s="239"/>
      <c r="K5" s="239"/>
    </row>
    <row r="6" spans="3:11" ht="20.25">
      <c r="C6" s="16"/>
      <c r="D6" s="16"/>
      <c r="E6" s="16"/>
      <c r="F6" s="16"/>
      <c r="G6" s="239" t="s">
        <v>54</v>
      </c>
      <c r="H6" s="239"/>
      <c r="I6" s="239"/>
      <c r="J6" s="239"/>
      <c r="K6" s="239"/>
    </row>
    <row r="7" spans="3:11" ht="20.25">
      <c r="C7" s="239" t="s">
        <v>237</v>
      </c>
      <c r="D7" s="239"/>
      <c r="E7" s="239"/>
      <c r="F7" s="239"/>
      <c r="G7" s="239"/>
      <c r="H7" s="239"/>
      <c r="I7" s="239"/>
      <c r="J7" s="239"/>
      <c r="K7" s="239"/>
    </row>
    <row r="8" spans="3:11" ht="20.25">
      <c r="C8" s="16"/>
      <c r="D8" s="16"/>
      <c r="E8" s="16"/>
      <c r="F8" s="239" t="s">
        <v>143</v>
      </c>
      <c r="G8" s="239"/>
      <c r="H8" s="239"/>
      <c r="I8" s="239"/>
      <c r="J8" s="239"/>
      <c r="K8" s="239"/>
    </row>
    <row r="9" spans="3:11" ht="29.25" customHeight="1">
      <c r="C9" s="239" t="s">
        <v>239</v>
      </c>
      <c r="D9" s="239"/>
      <c r="E9" s="239"/>
      <c r="F9" s="239"/>
      <c r="G9" s="239"/>
      <c r="H9" s="239"/>
      <c r="I9" s="239"/>
      <c r="J9" s="239"/>
      <c r="K9" s="239"/>
    </row>
    <row r="10" spans="1:11" ht="15.75" customHeight="1">
      <c r="A10" s="243" t="s">
        <v>263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spans="3:11" ht="15.75" customHeight="1"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25.5" customHeight="1">
      <c r="A12" s="244" t="s">
        <v>24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ht="27.75" customHeight="1">
      <c r="A13" s="244" t="s">
        <v>238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3:11" ht="15.75" customHeight="1">
      <c r="C14" s="2"/>
      <c r="D14" s="2"/>
      <c r="E14" s="2"/>
      <c r="F14" s="2"/>
      <c r="G14" s="2"/>
      <c r="H14" s="2"/>
      <c r="I14" s="2"/>
      <c r="J14" s="2"/>
      <c r="K14" s="14"/>
    </row>
    <row r="15" ht="13.5" customHeight="1" thickBot="1"/>
    <row r="16" spans="1:11" ht="51" customHeight="1" thickTop="1">
      <c r="A16" s="15" t="s">
        <v>14</v>
      </c>
      <c r="B16" s="15"/>
      <c r="C16" s="7" t="s">
        <v>15</v>
      </c>
      <c r="D16" s="8" t="s">
        <v>25</v>
      </c>
      <c r="E16" s="9" t="s">
        <v>26</v>
      </c>
      <c r="F16" s="9" t="s">
        <v>27</v>
      </c>
      <c r="G16" s="9" t="s">
        <v>28</v>
      </c>
      <c r="H16" s="9" t="s">
        <v>33</v>
      </c>
      <c r="I16" s="10" t="s">
        <v>216</v>
      </c>
      <c r="J16" s="10" t="s">
        <v>217</v>
      </c>
      <c r="K16" s="10" t="s">
        <v>218</v>
      </c>
    </row>
    <row r="17" spans="1:11" ht="21" customHeight="1" thickBot="1">
      <c r="A17" s="6">
        <v>1</v>
      </c>
      <c r="B17" s="6"/>
      <c r="C17" s="11">
        <v>2</v>
      </c>
      <c r="D17" s="12" t="s">
        <v>16</v>
      </c>
      <c r="E17" s="13" t="s">
        <v>17</v>
      </c>
      <c r="F17" s="13" t="s">
        <v>18</v>
      </c>
      <c r="G17" s="13" t="s">
        <v>19</v>
      </c>
      <c r="H17" s="13" t="s">
        <v>20</v>
      </c>
      <c r="I17" s="13" t="s">
        <v>29</v>
      </c>
      <c r="J17" s="13" t="s">
        <v>219</v>
      </c>
      <c r="K17" s="13" t="s">
        <v>116</v>
      </c>
    </row>
    <row r="18" spans="1:11" ht="67.5" customHeight="1" thickBot="1" thickTop="1">
      <c r="A18" s="224" t="s">
        <v>31</v>
      </c>
      <c r="B18" s="225"/>
      <c r="C18" s="226" t="s">
        <v>110</v>
      </c>
      <c r="D18" s="227" t="s">
        <v>30</v>
      </c>
      <c r="E18" s="227"/>
      <c r="F18" s="227"/>
      <c r="G18" s="227"/>
      <c r="H18" s="227"/>
      <c r="I18" s="228">
        <f>I19</f>
        <v>44465.600000000006</v>
      </c>
      <c r="J18" s="228">
        <f>J19</f>
        <v>24510.1</v>
      </c>
      <c r="K18" s="229">
        <f>K19</f>
        <v>23618</v>
      </c>
    </row>
    <row r="19" spans="1:11" ht="57" thickBot="1">
      <c r="A19" s="230"/>
      <c r="B19" s="231" t="s">
        <v>32</v>
      </c>
      <c r="C19" s="29" t="s">
        <v>110</v>
      </c>
      <c r="D19" s="30" t="s">
        <v>30</v>
      </c>
      <c r="E19" s="30"/>
      <c r="F19" s="30" t="s">
        <v>21</v>
      </c>
      <c r="G19" s="30" t="s">
        <v>21</v>
      </c>
      <c r="H19" s="30" t="s">
        <v>21</v>
      </c>
      <c r="I19" s="31">
        <f>I20+I67+I74+I93+I135+I180+I195+I201</f>
        <v>44465.600000000006</v>
      </c>
      <c r="J19" s="31">
        <f>J20+J67+J74+J93+J135+J180+J195+J201</f>
        <v>24510.1</v>
      </c>
      <c r="K19" s="32">
        <f>K20+K67+K74+K93+K135+K180+K195+K201</f>
        <v>23618</v>
      </c>
    </row>
    <row r="20" spans="1:11" ht="18.75">
      <c r="A20" s="240"/>
      <c r="B20" s="232"/>
      <c r="C20" s="33" t="s">
        <v>0</v>
      </c>
      <c r="D20" s="34" t="s">
        <v>30</v>
      </c>
      <c r="E20" s="34" t="s">
        <v>112</v>
      </c>
      <c r="F20" s="34"/>
      <c r="G20" s="34" t="s">
        <v>21</v>
      </c>
      <c r="H20" s="34" t="s">
        <v>21</v>
      </c>
      <c r="I20" s="35">
        <f>I21+I46+I51+I56</f>
        <v>11960.300000000001</v>
      </c>
      <c r="J20" s="35">
        <f>J21+J46+J51+J56</f>
        <v>9969.1</v>
      </c>
      <c r="K20" s="36">
        <f>K21+K46+K51+K56</f>
        <v>9994</v>
      </c>
    </row>
    <row r="21" spans="1:11" ht="56.25">
      <c r="A21" s="240"/>
      <c r="B21" s="232"/>
      <c r="C21" s="37" t="s">
        <v>11</v>
      </c>
      <c r="D21" s="38" t="s">
        <v>30</v>
      </c>
      <c r="E21" s="34" t="s">
        <v>112</v>
      </c>
      <c r="F21" s="34" t="s">
        <v>118</v>
      </c>
      <c r="G21" s="34"/>
      <c r="H21" s="34"/>
      <c r="I21" s="35">
        <f>I22+I40</f>
        <v>11486.100000000002</v>
      </c>
      <c r="J21" s="35">
        <f>J22+J40</f>
        <v>9916.1</v>
      </c>
      <c r="K21" s="39">
        <f>K22+K40</f>
        <v>9940.2</v>
      </c>
    </row>
    <row r="22" spans="1:11" ht="30" customHeight="1">
      <c r="A22" s="240"/>
      <c r="B22" s="232"/>
      <c r="C22" s="40" t="s">
        <v>44</v>
      </c>
      <c r="D22" s="38" t="s">
        <v>30</v>
      </c>
      <c r="E22" s="38" t="s">
        <v>112</v>
      </c>
      <c r="F22" s="38" t="s">
        <v>118</v>
      </c>
      <c r="G22" s="38" t="s">
        <v>57</v>
      </c>
      <c r="H22" s="38" t="s">
        <v>21</v>
      </c>
      <c r="I22" s="41">
        <f>I23+I34+I37</f>
        <v>11308.100000000002</v>
      </c>
      <c r="J22" s="41">
        <f>J23+J34+J37</f>
        <v>9916.1</v>
      </c>
      <c r="K22" s="42">
        <f>K23+K34+K37</f>
        <v>9940.2</v>
      </c>
    </row>
    <row r="23" spans="1:11" ht="37.5">
      <c r="A23" s="240"/>
      <c r="B23" s="232"/>
      <c r="C23" s="40" t="s">
        <v>45</v>
      </c>
      <c r="D23" s="38" t="s">
        <v>30</v>
      </c>
      <c r="E23" s="38" t="s">
        <v>112</v>
      </c>
      <c r="F23" s="38" t="s">
        <v>118</v>
      </c>
      <c r="G23" s="38" t="s">
        <v>63</v>
      </c>
      <c r="H23" s="38"/>
      <c r="I23" s="41">
        <f>I24+I26+I28+I31</f>
        <v>11219.500000000002</v>
      </c>
      <c r="J23" s="41">
        <f>J24+J26+J28</f>
        <v>9912.6</v>
      </c>
      <c r="K23" s="42">
        <f>K24+K26+K28</f>
        <v>9936.7</v>
      </c>
    </row>
    <row r="24" spans="1:12" ht="37.5">
      <c r="A24" s="240"/>
      <c r="B24" s="232"/>
      <c r="C24" s="43" t="s">
        <v>135</v>
      </c>
      <c r="D24" s="44" t="s">
        <v>30</v>
      </c>
      <c r="E24" s="45" t="s">
        <v>112</v>
      </c>
      <c r="F24" s="45" t="s">
        <v>118</v>
      </c>
      <c r="G24" s="45" t="s">
        <v>64</v>
      </c>
      <c r="H24" s="45"/>
      <c r="I24" s="46">
        <f>I25</f>
        <v>7634.6</v>
      </c>
      <c r="J24" s="46">
        <f>J25</f>
        <v>6620.6</v>
      </c>
      <c r="K24" s="47">
        <f>K25</f>
        <v>6687.5</v>
      </c>
      <c r="L24" s="3"/>
    </row>
    <row r="25" spans="1:11" ht="67.5" customHeight="1">
      <c r="A25" s="240"/>
      <c r="B25" s="232"/>
      <c r="C25" s="48" t="s">
        <v>199</v>
      </c>
      <c r="D25" s="49" t="s">
        <v>30</v>
      </c>
      <c r="E25" s="49" t="s">
        <v>112</v>
      </c>
      <c r="F25" s="49" t="s">
        <v>118</v>
      </c>
      <c r="G25" s="49" t="s">
        <v>64</v>
      </c>
      <c r="H25" s="49" t="s">
        <v>193</v>
      </c>
      <c r="I25" s="50">
        <f>6555.5+209.3+68.1+725.5-0.1+76.3</f>
        <v>7634.6</v>
      </c>
      <c r="J25" s="50">
        <v>6620.6</v>
      </c>
      <c r="K25" s="51">
        <v>6687.5</v>
      </c>
    </row>
    <row r="26" spans="1:11" ht="56.25">
      <c r="A26" s="240"/>
      <c r="B26" s="232"/>
      <c r="C26" s="43" t="s">
        <v>136</v>
      </c>
      <c r="D26" s="44" t="s">
        <v>30</v>
      </c>
      <c r="E26" s="45" t="s">
        <v>112</v>
      </c>
      <c r="F26" s="45" t="s">
        <v>118</v>
      </c>
      <c r="G26" s="45" t="s">
        <v>65</v>
      </c>
      <c r="H26" s="45"/>
      <c r="I26" s="46">
        <f>I27</f>
        <v>1393.2</v>
      </c>
      <c r="J26" s="46">
        <f>J27</f>
        <v>2011.8</v>
      </c>
      <c r="K26" s="47">
        <f>K27</f>
        <v>2032.6</v>
      </c>
    </row>
    <row r="27" spans="1:11" ht="56.25" customHeight="1">
      <c r="A27" s="240"/>
      <c r="B27" s="232"/>
      <c r="C27" s="48" t="s">
        <v>199</v>
      </c>
      <c r="D27" s="49" t="s">
        <v>30</v>
      </c>
      <c r="E27" s="49" t="s">
        <v>112</v>
      </c>
      <c r="F27" s="49" t="s">
        <v>118</v>
      </c>
      <c r="G27" s="49" t="s">
        <v>65</v>
      </c>
      <c r="H27" s="49" t="s">
        <v>193</v>
      </c>
      <c r="I27" s="50">
        <f>1991.2-427.1-400.6+229.7</f>
        <v>1393.2</v>
      </c>
      <c r="J27" s="50">
        <v>2011.8</v>
      </c>
      <c r="K27" s="51">
        <v>2032.6</v>
      </c>
    </row>
    <row r="28" spans="1:11" ht="37.5">
      <c r="A28" s="240"/>
      <c r="B28" s="232"/>
      <c r="C28" s="52" t="s">
        <v>137</v>
      </c>
      <c r="D28" s="53" t="s">
        <v>30</v>
      </c>
      <c r="E28" s="54" t="s">
        <v>112</v>
      </c>
      <c r="F28" s="54" t="s">
        <v>118</v>
      </c>
      <c r="G28" s="54" t="s">
        <v>66</v>
      </c>
      <c r="H28" s="54"/>
      <c r="I28" s="55">
        <f>I29+I30</f>
        <v>2109</v>
      </c>
      <c r="J28" s="55">
        <f>J29+J30</f>
        <v>1280.2</v>
      </c>
      <c r="K28" s="56">
        <f>K29+K30</f>
        <v>1216.6</v>
      </c>
    </row>
    <row r="29" spans="1:11" ht="36">
      <c r="A29" s="240"/>
      <c r="B29" s="232"/>
      <c r="C29" s="57" t="s">
        <v>204</v>
      </c>
      <c r="D29" s="58" t="s">
        <v>30</v>
      </c>
      <c r="E29" s="58" t="s">
        <v>112</v>
      </c>
      <c r="F29" s="58" t="s">
        <v>118</v>
      </c>
      <c r="G29" s="58" t="s">
        <v>66</v>
      </c>
      <c r="H29" s="58" t="s">
        <v>194</v>
      </c>
      <c r="I29" s="59">
        <f>1015.4+350+350+130+179.3-17.6+4.7+0.9-593+101.1-49.9+0.2+438.2</f>
        <v>1909.3000000000002</v>
      </c>
      <c r="J29" s="59">
        <v>1161.7</v>
      </c>
      <c r="K29" s="60">
        <v>1098.1</v>
      </c>
    </row>
    <row r="30" spans="1:11" ht="27.75" customHeight="1">
      <c r="A30" s="240"/>
      <c r="B30" s="232"/>
      <c r="C30" s="57" t="s">
        <v>203</v>
      </c>
      <c r="D30" s="58" t="s">
        <v>30</v>
      </c>
      <c r="E30" s="58" t="s">
        <v>112</v>
      </c>
      <c r="F30" s="58" t="s">
        <v>118</v>
      </c>
      <c r="G30" s="58" t="s">
        <v>66</v>
      </c>
      <c r="H30" s="58" t="s">
        <v>195</v>
      </c>
      <c r="I30" s="61">
        <f>118.5+2.5+20+10+6+42.7</f>
        <v>199.7</v>
      </c>
      <c r="J30" s="59">
        <v>118.5</v>
      </c>
      <c r="K30" s="60">
        <v>118.5</v>
      </c>
    </row>
    <row r="31" spans="1:11" ht="60.75" customHeight="1">
      <c r="A31" s="240"/>
      <c r="B31" s="232"/>
      <c r="C31" s="62" t="s">
        <v>261</v>
      </c>
      <c r="D31" s="44" t="s">
        <v>30</v>
      </c>
      <c r="E31" s="45" t="s">
        <v>112</v>
      </c>
      <c r="F31" s="45" t="s">
        <v>118</v>
      </c>
      <c r="G31" s="45" t="s">
        <v>262</v>
      </c>
      <c r="H31" s="45"/>
      <c r="I31" s="46">
        <f>I32</f>
        <v>82.7</v>
      </c>
      <c r="J31" s="46">
        <f>J32</f>
        <v>0</v>
      </c>
      <c r="K31" s="47">
        <f>K32</f>
        <v>0</v>
      </c>
    </row>
    <row r="32" spans="1:11" ht="57.75" customHeight="1">
      <c r="A32" s="240"/>
      <c r="B32" s="232"/>
      <c r="C32" s="48" t="s">
        <v>199</v>
      </c>
      <c r="D32" s="49" t="s">
        <v>30</v>
      </c>
      <c r="E32" s="49" t="s">
        <v>112</v>
      </c>
      <c r="F32" s="49" t="s">
        <v>118</v>
      </c>
      <c r="G32" s="49" t="s">
        <v>262</v>
      </c>
      <c r="H32" s="49" t="s">
        <v>193</v>
      </c>
      <c r="I32" s="50">
        <v>82.7</v>
      </c>
      <c r="J32" s="50">
        <v>0</v>
      </c>
      <c r="K32" s="51">
        <v>0</v>
      </c>
    </row>
    <row r="33" spans="1:11" ht="54" customHeight="1">
      <c r="A33" s="240"/>
      <c r="B33" s="232"/>
      <c r="C33" s="40" t="s">
        <v>140</v>
      </c>
      <c r="D33" s="63" t="s">
        <v>30</v>
      </c>
      <c r="E33" s="38" t="s">
        <v>112</v>
      </c>
      <c r="F33" s="38" t="s">
        <v>118</v>
      </c>
      <c r="G33" s="38" t="s">
        <v>139</v>
      </c>
      <c r="H33" s="38"/>
      <c r="I33" s="41">
        <f>I34</f>
        <v>85.10000000000001</v>
      </c>
      <c r="J33" s="28">
        <f>J34</f>
        <v>0</v>
      </c>
      <c r="K33" s="64">
        <f>K34</f>
        <v>0</v>
      </c>
    </row>
    <row r="34" spans="1:11" ht="91.5" customHeight="1">
      <c r="A34" s="240"/>
      <c r="B34" s="232"/>
      <c r="C34" s="65" t="s">
        <v>226</v>
      </c>
      <c r="D34" s="44" t="s">
        <v>30</v>
      </c>
      <c r="E34" s="45" t="s">
        <v>112</v>
      </c>
      <c r="F34" s="45" t="s">
        <v>118</v>
      </c>
      <c r="G34" s="45" t="s">
        <v>138</v>
      </c>
      <c r="H34" s="45"/>
      <c r="I34" s="46">
        <f>I35+I36</f>
        <v>85.10000000000001</v>
      </c>
      <c r="J34" s="66">
        <f>J35+J36</f>
        <v>0</v>
      </c>
      <c r="K34" s="67">
        <f>K35+K36</f>
        <v>0</v>
      </c>
    </row>
    <row r="35" spans="1:11" ht="75" customHeight="1">
      <c r="A35" s="240"/>
      <c r="B35" s="232"/>
      <c r="C35" s="48" t="s">
        <v>199</v>
      </c>
      <c r="D35" s="58" t="s">
        <v>30</v>
      </c>
      <c r="E35" s="58" t="s">
        <v>112</v>
      </c>
      <c r="F35" s="58" t="s">
        <v>118</v>
      </c>
      <c r="G35" s="58" t="s">
        <v>138</v>
      </c>
      <c r="H35" s="58" t="s">
        <v>193</v>
      </c>
      <c r="I35" s="59">
        <v>77.4</v>
      </c>
      <c r="J35" s="61">
        <v>0</v>
      </c>
      <c r="K35" s="68">
        <v>0</v>
      </c>
    </row>
    <row r="36" spans="1:11" ht="42.75" customHeight="1">
      <c r="A36" s="240"/>
      <c r="B36" s="232"/>
      <c r="C36" s="69" t="s">
        <v>204</v>
      </c>
      <c r="D36" s="49" t="s">
        <v>30</v>
      </c>
      <c r="E36" s="49" t="s">
        <v>112</v>
      </c>
      <c r="F36" s="49" t="s">
        <v>118</v>
      </c>
      <c r="G36" s="49" t="s">
        <v>138</v>
      </c>
      <c r="H36" s="49" t="s">
        <v>194</v>
      </c>
      <c r="I36" s="50">
        <v>7.7</v>
      </c>
      <c r="J36" s="70">
        <v>0</v>
      </c>
      <c r="K36" s="71">
        <v>0</v>
      </c>
    </row>
    <row r="37" spans="1:11" ht="42.75" customHeight="1">
      <c r="A37" s="240"/>
      <c r="B37" s="232"/>
      <c r="C37" s="72" t="s">
        <v>157</v>
      </c>
      <c r="D37" s="63" t="s">
        <v>30</v>
      </c>
      <c r="E37" s="63" t="s">
        <v>112</v>
      </c>
      <c r="F37" s="73" t="s">
        <v>118</v>
      </c>
      <c r="G37" s="73" t="s">
        <v>158</v>
      </c>
      <c r="H37" s="74"/>
      <c r="I37" s="75">
        <f aca="true" t="shared" si="0" ref="I37:K38">I38</f>
        <v>3.5</v>
      </c>
      <c r="J37" s="75">
        <f t="shared" si="0"/>
        <v>3.5</v>
      </c>
      <c r="K37" s="76">
        <f t="shared" si="0"/>
        <v>3.5</v>
      </c>
    </row>
    <row r="38" spans="1:11" ht="42.75" customHeight="1">
      <c r="A38" s="240"/>
      <c r="B38" s="232"/>
      <c r="C38" s="77" t="s">
        <v>159</v>
      </c>
      <c r="D38" s="78" t="s">
        <v>30</v>
      </c>
      <c r="E38" s="78" t="s">
        <v>112</v>
      </c>
      <c r="F38" s="79" t="s">
        <v>118</v>
      </c>
      <c r="G38" s="79" t="s">
        <v>160</v>
      </c>
      <c r="H38" s="80"/>
      <c r="I38" s="81">
        <f t="shared" si="0"/>
        <v>3.5</v>
      </c>
      <c r="J38" s="81">
        <f t="shared" si="0"/>
        <v>3.5</v>
      </c>
      <c r="K38" s="82">
        <f t="shared" si="0"/>
        <v>3.5</v>
      </c>
    </row>
    <row r="39" spans="1:11" ht="42.75" customHeight="1">
      <c r="A39" s="240"/>
      <c r="B39" s="232"/>
      <c r="C39" s="69" t="s">
        <v>204</v>
      </c>
      <c r="D39" s="83" t="s">
        <v>30</v>
      </c>
      <c r="E39" s="83" t="s">
        <v>112</v>
      </c>
      <c r="F39" s="83" t="s">
        <v>118</v>
      </c>
      <c r="G39" s="83" t="s">
        <v>160</v>
      </c>
      <c r="H39" s="83" t="s">
        <v>194</v>
      </c>
      <c r="I39" s="84">
        <v>3.5</v>
      </c>
      <c r="J39" s="84">
        <v>3.5</v>
      </c>
      <c r="K39" s="85">
        <v>3.5</v>
      </c>
    </row>
    <row r="40" spans="1:11" ht="18.75">
      <c r="A40" s="240"/>
      <c r="B40" s="232"/>
      <c r="C40" s="40" t="s">
        <v>46</v>
      </c>
      <c r="D40" s="38" t="s">
        <v>30</v>
      </c>
      <c r="E40" s="86" t="s">
        <v>112</v>
      </c>
      <c r="F40" s="38" t="s">
        <v>118</v>
      </c>
      <c r="G40" s="38" t="s">
        <v>60</v>
      </c>
      <c r="H40" s="87"/>
      <c r="I40" s="28">
        <f>I41</f>
        <v>178</v>
      </c>
      <c r="J40" s="28">
        <f>J41</f>
        <v>0</v>
      </c>
      <c r="K40" s="64">
        <f>K41</f>
        <v>0</v>
      </c>
    </row>
    <row r="41" spans="1:11" ht="18.75">
      <c r="A41" s="240"/>
      <c r="B41" s="232"/>
      <c r="C41" s="40" t="s">
        <v>47</v>
      </c>
      <c r="D41" s="38" t="s">
        <v>30</v>
      </c>
      <c r="E41" s="86" t="s">
        <v>112</v>
      </c>
      <c r="F41" s="38" t="s">
        <v>118</v>
      </c>
      <c r="G41" s="38" t="s">
        <v>61</v>
      </c>
      <c r="H41" s="87"/>
      <c r="I41" s="28">
        <f>I44+I42</f>
        <v>178</v>
      </c>
      <c r="J41" s="28">
        <f>J44+J42</f>
        <v>0</v>
      </c>
      <c r="K41" s="64">
        <f>K44+K42</f>
        <v>0</v>
      </c>
    </row>
    <row r="42" spans="1:11" ht="37.5">
      <c r="A42" s="240"/>
      <c r="B42" s="232"/>
      <c r="C42" s="88" t="s">
        <v>87</v>
      </c>
      <c r="D42" s="89" t="s">
        <v>30</v>
      </c>
      <c r="E42" s="89" t="s">
        <v>112</v>
      </c>
      <c r="F42" s="89" t="s">
        <v>118</v>
      </c>
      <c r="G42" s="89" t="s">
        <v>88</v>
      </c>
      <c r="H42" s="89"/>
      <c r="I42" s="22">
        <f>I43</f>
        <v>76</v>
      </c>
      <c r="J42" s="22">
        <f>J43</f>
        <v>0</v>
      </c>
      <c r="K42" s="90">
        <f>K43</f>
        <v>0</v>
      </c>
    </row>
    <row r="43" spans="1:11" ht="18.75">
      <c r="A43" s="240"/>
      <c r="B43" s="232"/>
      <c r="C43" s="91" t="s">
        <v>201</v>
      </c>
      <c r="D43" s="92" t="s">
        <v>30</v>
      </c>
      <c r="E43" s="93" t="s">
        <v>112</v>
      </c>
      <c r="F43" s="93" t="s">
        <v>118</v>
      </c>
      <c r="G43" s="93" t="s">
        <v>88</v>
      </c>
      <c r="H43" s="93" t="s">
        <v>196</v>
      </c>
      <c r="I43" s="23">
        <v>76</v>
      </c>
      <c r="J43" s="23">
        <v>0</v>
      </c>
      <c r="K43" s="94">
        <v>0</v>
      </c>
    </row>
    <row r="44" spans="1:11" ht="37.5">
      <c r="A44" s="240"/>
      <c r="B44" s="232"/>
      <c r="C44" s="52" t="s">
        <v>77</v>
      </c>
      <c r="D44" s="54" t="s">
        <v>30</v>
      </c>
      <c r="E44" s="54" t="s">
        <v>112</v>
      </c>
      <c r="F44" s="54" t="s">
        <v>118</v>
      </c>
      <c r="G44" s="54" t="s">
        <v>67</v>
      </c>
      <c r="H44" s="54"/>
      <c r="I44" s="95">
        <f>I45</f>
        <v>102</v>
      </c>
      <c r="J44" s="95">
        <f>J45</f>
        <v>0</v>
      </c>
      <c r="K44" s="96">
        <f>K45</f>
        <v>0</v>
      </c>
    </row>
    <row r="45" spans="1:11" ht="18.75">
      <c r="A45" s="240"/>
      <c r="B45" s="232"/>
      <c r="C45" s="91" t="s">
        <v>201</v>
      </c>
      <c r="D45" s="49" t="s">
        <v>30</v>
      </c>
      <c r="E45" s="49" t="s">
        <v>112</v>
      </c>
      <c r="F45" s="49" t="s">
        <v>118</v>
      </c>
      <c r="G45" s="49" t="s">
        <v>67</v>
      </c>
      <c r="H45" s="49" t="s">
        <v>196</v>
      </c>
      <c r="I45" s="70">
        <v>102</v>
      </c>
      <c r="J45" s="70">
        <v>0</v>
      </c>
      <c r="K45" s="71">
        <v>0</v>
      </c>
    </row>
    <row r="46" spans="1:11" ht="56.25">
      <c r="A46" s="240"/>
      <c r="B46" s="232"/>
      <c r="C46" s="37" t="s">
        <v>134</v>
      </c>
      <c r="D46" s="97" t="s">
        <v>30</v>
      </c>
      <c r="E46" s="34" t="s">
        <v>112</v>
      </c>
      <c r="F46" s="34" t="s">
        <v>122</v>
      </c>
      <c r="G46" s="34"/>
      <c r="H46" s="34"/>
      <c r="I46" s="98">
        <f aca="true" t="shared" si="1" ref="I46:J49">I47</f>
        <v>197.8</v>
      </c>
      <c r="J46" s="98">
        <f t="shared" si="1"/>
        <v>0</v>
      </c>
      <c r="K46" s="36">
        <f>K47</f>
        <v>0</v>
      </c>
    </row>
    <row r="47" spans="1:11" ht="18.75">
      <c r="A47" s="240"/>
      <c r="B47" s="232"/>
      <c r="C47" s="43" t="s">
        <v>46</v>
      </c>
      <c r="D47" s="97" t="s">
        <v>30</v>
      </c>
      <c r="E47" s="99" t="s">
        <v>112</v>
      </c>
      <c r="F47" s="54" t="s">
        <v>122</v>
      </c>
      <c r="G47" s="54" t="s">
        <v>60</v>
      </c>
      <c r="H47" s="100"/>
      <c r="I47" s="28">
        <f t="shared" si="1"/>
        <v>197.8</v>
      </c>
      <c r="J47" s="28">
        <f t="shared" si="1"/>
        <v>0</v>
      </c>
      <c r="K47" s="64">
        <f>K48</f>
        <v>0</v>
      </c>
    </row>
    <row r="48" spans="1:11" ht="18.75">
      <c r="A48" s="240"/>
      <c r="B48" s="232"/>
      <c r="C48" s="101" t="s">
        <v>47</v>
      </c>
      <c r="D48" s="102" t="s">
        <v>30</v>
      </c>
      <c r="E48" s="103" t="s">
        <v>112</v>
      </c>
      <c r="F48" s="102" t="s">
        <v>122</v>
      </c>
      <c r="G48" s="102" t="s">
        <v>61</v>
      </c>
      <c r="H48" s="104"/>
      <c r="I48" s="105">
        <f t="shared" si="1"/>
        <v>197.8</v>
      </c>
      <c r="J48" s="105">
        <f t="shared" si="1"/>
        <v>0</v>
      </c>
      <c r="K48" s="106">
        <f>K49</f>
        <v>0</v>
      </c>
    </row>
    <row r="49" spans="1:11" ht="40.5" customHeight="1">
      <c r="A49" s="240"/>
      <c r="B49" s="232"/>
      <c r="C49" s="52" t="s">
        <v>144</v>
      </c>
      <c r="D49" s="107" t="s">
        <v>30</v>
      </c>
      <c r="E49" s="54" t="s">
        <v>112</v>
      </c>
      <c r="F49" s="54" t="s">
        <v>122</v>
      </c>
      <c r="G49" s="54" t="s">
        <v>78</v>
      </c>
      <c r="H49" s="54"/>
      <c r="I49" s="95">
        <f t="shared" si="1"/>
        <v>197.8</v>
      </c>
      <c r="J49" s="95">
        <f t="shared" si="1"/>
        <v>0</v>
      </c>
      <c r="K49" s="96">
        <f>K50</f>
        <v>0</v>
      </c>
    </row>
    <row r="50" spans="1:11" ht="18.75">
      <c r="A50" s="240"/>
      <c r="B50" s="232"/>
      <c r="C50" s="91" t="s">
        <v>201</v>
      </c>
      <c r="D50" s="83" t="s">
        <v>30</v>
      </c>
      <c r="E50" s="49" t="s">
        <v>112</v>
      </c>
      <c r="F50" s="49" t="s">
        <v>122</v>
      </c>
      <c r="G50" s="49" t="s">
        <v>78</v>
      </c>
      <c r="H50" s="49" t="s">
        <v>196</v>
      </c>
      <c r="I50" s="70">
        <v>197.8</v>
      </c>
      <c r="J50" s="70">
        <v>0</v>
      </c>
      <c r="K50" s="71">
        <v>0</v>
      </c>
    </row>
    <row r="51" spans="1:11" ht="18.75">
      <c r="A51" s="240"/>
      <c r="B51" s="232"/>
      <c r="C51" s="40" t="s">
        <v>2</v>
      </c>
      <c r="D51" s="97" t="s">
        <v>30</v>
      </c>
      <c r="E51" s="38" t="s">
        <v>112</v>
      </c>
      <c r="F51" s="38" t="s">
        <v>121</v>
      </c>
      <c r="G51" s="38"/>
      <c r="H51" s="38"/>
      <c r="I51" s="28">
        <f aca="true" t="shared" si="2" ref="I51:J54">I52</f>
        <v>0</v>
      </c>
      <c r="J51" s="28">
        <f t="shared" si="2"/>
        <v>0</v>
      </c>
      <c r="K51" s="64">
        <f>K52</f>
        <v>0</v>
      </c>
    </row>
    <row r="52" spans="1:11" ht="18.75">
      <c r="A52" s="240"/>
      <c r="B52" s="232"/>
      <c r="C52" s="43" t="s">
        <v>46</v>
      </c>
      <c r="D52" s="97" t="s">
        <v>30</v>
      </c>
      <c r="E52" s="38" t="s">
        <v>112</v>
      </c>
      <c r="F52" s="38" t="s">
        <v>121</v>
      </c>
      <c r="G52" s="38" t="s">
        <v>60</v>
      </c>
      <c r="H52" s="38"/>
      <c r="I52" s="28">
        <f t="shared" si="2"/>
        <v>0</v>
      </c>
      <c r="J52" s="28">
        <f t="shared" si="2"/>
        <v>0</v>
      </c>
      <c r="K52" s="64">
        <f>K53</f>
        <v>0</v>
      </c>
    </row>
    <row r="53" spans="1:11" ht="18.75">
      <c r="A53" s="240"/>
      <c r="B53" s="232"/>
      <c r="C53" s="40" t="s">
        <v>47</v>
      </c>
      <c r="D53" s="97" t="s">
        <v>30</v>
      </c>
      <c r="E53" s="38" t="s">
        <v>112</v>
      </c>
      <c r="F53" s="38" t="s">
        <v>121</v>
      </c>
      <c r="G53" s="38" t="s">
        <v>61</v>
      </c>
      <c r="H53" s="38" t="s">
        <v>21</v>
      </c>
      <c r="I53" s="28">
        <f t="shared" si="2"/>
        <v>0</v>
      </c>
      <c r="J53" s="28">
        <f t="shared" si="2"/>
        <v>0</v>
      </c>
      <c r="K53" s="64">
        <f>K54</f>
        <v>0</v>
      </c>
    </row>
    <row r="54" spans="1:11" ht="18.75">
      <c r="A54" s="240"/>
      <c r="B54" s="232"/>
      <c r="C54" s="43" t="s">
        <v>148</v>
      </c>
      <c r="D54" s="53" t="s">
        <v>30</v>
      </c>
      <c r="E54" s="45" t="s">
        <v>112</v>
      </c>
      <c r="F54" s="45" t="s">
        <v>121</v>
      </c>
      <c r="G54" s="45" t="s">
        <v>68</v>
      </c>
      <c r="H54" s="45"/>
      <c r="I54" s="66">
        <f t="shared" si="2"/>
        <v>0</v>
      </c>
      <c r="J54" s="66">
        <f t="shared" si="2"/>
        <v>0</v>
      </c>
      <c r="K54" s="67">
        <f>K55</f>
        <v>0</v>
      </c>
    </row>
    <row r="55" spans="1:11" ht="18.75">
      <c r="A55" s="240"/>
      <c r="B55" s="232"/>
      <c r="C55" s="108" t="s">
        <v>203</v>
      </c>
      <c r="D55" s="49" t="s">
        <v>30</v>
      </c>
      <c r="E55" s="92" t="s">
        <v>112</v>
      </c>
      <c r="F55" s="92" t="s">
        <v>121</v>
      </c>
      <c r="G55" s="92" t="s">
        <v>68</v>
      </c>
      <c r="H55" s="92" t="s">
        <v>195</v>
      </c>
      <c r="I55" s="109">
        <v>0</v>
      </c>
      <c r="J55" s="109">
        <v>0</v>
      </c>
      <c r="K55" s="110">
        <v>0</v>
      </c>
    </row>
    <row r="56" spans="1:11" ht="18.75">
      <c r="A56" s="240"/>
      <c r="B56" s="232"/>
      <c r="C56" s="40" t="s">
        <v>3</v>
      </c>
      <c r="D56" s="97" t="s">
        <v>30</v>
      </c>
      <c r="E56" s="38" t="s">
        <v>112</v>
      </c>
      <c r="F56" s="38" t="s">
        <v>115</v>
      </c>
      <c r="G56" s="38"/>
      <c r="H56" s="38"/>
      <c r="I56" s="28">
        <f aca="true" t="shared" si="3" ref="I56:K57">I57</f>
        <v>276.4</v>
      </c>
      <c r="J56" s="28">
        <f t="shared" si="3"/>
        <v>53</v>
      </c>
      <c r="K56" s="64">
        <f t="shared" si="3"/>
        <v>53.8</v>
      </c>
    </row>
    <row r="57" spans="1:11" ht="18.75">
      <c r="A57" s="240"/>
      <c r="B57" s="232"/>
      <c r="C57" s="43" t="s">
        <v>46</v>
      </c>
      <c r="D57" s="97" t="s">
        <v>30</v>
      </c>
      <c r="E57" s="38" t="s">
        <v>112</v>
      </c>
      <c r="F57" s="38" t="s">
        <v>115</v>
      </c>
      <c r="G57" s="38" t="s">
        <v>60</v>
      </c>
      <c r="H57" s="38"/>
      <c r="I57" s="111">
        <f t="shared" si="3"/>
        <v>276.4</v>
      </c>
      <c r="J57" s="111">
        <f t="shared" si="3"/>
        <v>53</v>
      </c>
      <c r="K57" s="112">
        <f t="shared" si="3"/>
        <v>53.8</v>
      </c>
    </row>
    <row r="58" spans="1:11" ht="18.75">
      <c r="A58" s="240"/>
      <c r="B58" s="232"/>
      <c r="C58" s="40" t="s">
        <v>47</v>
      </c>
      <c r="D58" s="63" t="s">
        <v>30</v>
      </c>
      <c r="E58" s="38" t="s">
        <v>112</v>
      </c>
      <c r="F58" s="38" t="s">
        <v>115</v>
      </c>
      <c r="G58" s="38" t="s">
        <v>61</v>
      </c>
      <c r="H58" s="38"/>
      <c r="I58" s="113">
        <f>I60+I66+I61+I63</f>
        <v>276.4</v>
      </c>
      <c r="J58" s="113">
        <f>J60+J66+J61</f>
        <v>53</v>
      </c>
      <c r="K58" s="113">
        <f>K60+K66+K61</f>
        <v>53.8</v>
      </c>
    </row>
    <row r="59" spans="1:11" ht="18.75">
      <c r="A59" s="240"/>
      <c r="B59" s="232"/>
      <c r="C59" s="114" t="s">
        <v>79</v>
      </c>
      <c r="D59" s="53" t="s">
        <v>30</v>
      </c>
      <c r="E59" s="54" t="s">
        <v>112</v>
      </c>
      <c r="F59" s="54" t="s">
        <v>115</v>
      </c>
      <c r="G59" s="54" t="s">
        <v>69</v>
      </c>
      <c r="H59" s="54"/>
      <c r="I59" s="95">
        <f>I60</f>
        <v>17.3</v>
      </c>
      <c r="J59" s="95">
        <f>J60</f>
        <v>18</v>
      </c>
      <c r="K59" s="96">
        <f>K60</f>
        <v>18.8</v>
      </c>
    </row>
    <row r="60" spans="1:11" ht="36">
      <c r="A60" s="240"/>
      <c r="B60" s="232"/>
      <c r="C60" s="69" t="s">
        <v>204</v>
      </c>
      <c r="D60" s="83" t="s">
        <v>30</v>
      </c>
      <c r="E60" s="49" t="s">
        <v>112</v>
      </c>
      <c r="F60" s="49" t="s">
        <v>115</v>
      </c>
      <c r="G60" s="49" t="s">
        <v>69</v>
      </c>
      <c r="H60" s="49" t="s">
        <v>194</v>
      </c>
      <c r="I60" s="70">
        <v>17.3</v>
      </c>
      <c r="J60" s="70">
        <v>18</v>
      </c>
      <c r="K60" s="71">
        <v>18.8</v>
      </c>
    </row>
    <row r="61" spans="1:11" ht="56.25">
      <c r="A61" s="240"/>
      <c r="B61" s="232"/>
      <c r="C61" s="114" t="s">
        <v>171</v>
      </c>
      <c r="D61" s="53" t="s">
        <v>30</v>
      </c>
      <c r="E61" s="54" t="s">
        <v>112</v>
      </c>
      <c r="F61" s="54" t="s">
        <v>115</v>
      </c>
      <c r="G61" s="54" t="s">
        <v>170</v>
      </c>
      <c r="H61" s="54"/>
      <c r="I61" s="95">
        <f>I62</f>
        <v>54.800000000000004</v>
      </c>
      <c r="J61" s="95">
        <f>J62</f>
        <v>35</v>
      </c>
      <c r="K61" s="96">
        <f>K62</f>
        <v>35</v>
      </c>
    </row>
    <row r="62" spans="1:11" ht="36">
      <c r="A62" s="240"/>
      <c r="B62" s="232"/>
      <c r="C62" s="69" t="s">
        <v>204</v>
      </c>
      <c r="D62" s="83" t="s">
        <v>30</v>
      </c>
      <c r="E62" s="49" t="s">
        <v>112</v>
      </c>
      <c r="F62" s="49" t="s">
        <v>115</v>
      </c>
      <c r="G62" s="49" t="s">
        <v>170</v>
      </c>
      <c r="H62" s="49" t="s">
        <v>194</v>
      </c>
      <c r="I62" s="70">
        <f>30-9.5+35.2-4.9+4</f>
        <v>54.800000000000004</v>
      </c>
      <c r="J62" s="70">
        <v>35</v>
      </c>
      <c r="K62" s="71">
        <v>35</v>
      </c>
    </row>
    <row r="63" spans="1:11" ht="18.75">
      <c r="A63" s="240"/>
      <c r="B63" s="232"/>
      <c r="C63" s="114" t="s">
        <v>244</v>
      </c>
      <c r="D63" s="53" t="s">
        <v>30</v>
      </c>
      <c r="E63" s="54" t="s">
        <v>112</v>
      </c>
      <c r="F63" s="54" t="s">
        <v>115</v>
      </c>
      <c r="G63" s="54" t="s">
        <v>243</v>
      </c>
      <c r="H63" s="54"/>
      <c r="I63" s="95">
        <f>I64</f>
        <v>123</v>
      </c>
      <c r="J63" s="95">
        <f>J64</f>
        <v>0</v>
      </c>
      <c r="K63" s="96">
        <f>K64</f>
        <v>0</v>
      </c>
    </row>
    <row r="64" spans="1:11" ht="36">
      <c r="A64" s="240"/>
      <c r="B64" s="232"/>
      <c r="C64" s="69" t="s">
        <v>204</v>
      </c>
      <c r="D64" s="83" t="s">
        <v>30</v>
      </c>
      <c r="E64" s="49" t="s">
        <v>112</v>
      </c>
      <c r="F64" s="49" t="s">
        <v>115</v>
      </c>
      <c r="G64" s="49" t="s">
        <v>243</v>
      </c>
      <c r="H64" s="49" t="s">
        <v>194</v>
      </c>
      <c r="I64" s="70">
        <f>9.5+12.7+100.8</f>
        <v>123</v>
      </c>
      <c r="J64" s="70">
        <v>0</v>
      </c>
      <c r="K64" s="71">
        <v>0</v>
      </c>
    </row>
    <row r="65" spans="1:11" ht="37.5">
      <c r="A65" s="240"/>
      <c r="B65" s="232"/>
      <c r="C65" s="52" t="s">
        <v>82</v>
      </c>
      <c r="D65" s="53" t="s">
        <v>30</v>
      </c>
      <c r="E65" s="54" t="s">
        <v>112</v>
      </c>
      <c r="F65" s="54" t="s">
        <v>115</v>
      </c>
      <c r="G65" s="54" t="s">
        <v>70</v>
      </c>
      <c r="H65" s="54"/>
      <c r="I65" s="95">
        <f>I66</f>
        <v>81.3</v>
      </c>
      <c r="J65" s="95">
        <f>J66</f>
        <v>0</v>
      </c>
      <c r="K65" s="96">
        <f>K66</f>
        <v>0</v>
      </c>
    </row>
    <row r="66" spans="1:11" ht="18.75">
      <c r="A66" s="240"/>
      <c r="B66" s="232"/>
      <c r="C66" s="91" t="s">
        <v>201</v>
      </c>
      <c r="D66" s="58" t="s">
        <v>30</v>
      </c>
      <c r="E66" s="49" t="s">
        <v>112</v>
      </c>
      <c r="F66" s="49" t="s">
        <v>115</v>
      </c>
      <c r="G66" s="49" t="s">
        <v>70</v>
      </c>
      <c r="H66" s="49" t="s">
        <v>196</v>
      </c>
      <c r="I66" s="70">
        <v>81.3</v>
      </c>
      <c r="J66" s="70">
        <v>0</v>
      </c>
      <c r="K66" s="71">
        <v>0</v>
      </c>
    </row>
    <row r="67" spans="1:11" ht="18.75">
      <c r="A67" s="240"/>
      <c r="B67" s="232"/>
      <c r="C67" s="115" t="s">
        <v>4</v>
      </c>
      <c r="D67" s="38" t="s">
        <v>30</v>
      </c>
      <c r="E67" s="63" t="s">
        <v>113</v>
      </c>
      <c r="F67" s="63"/>
      <c r="G67" s="63"/>
      <c r="H67" s="63"/>
      <c r="I67" s="28">
        <f aca="true" t="shared" si="4" ref="I67:J70">I68</f>
        <v>297.4</v>
      </c>
      <c r="J67" s="28">
        <f t="shared" si="4"/>
        <v>297.4</v>
      </c>
      <c r="K67" s="64">
        <f>K68</f>
        <v>297.4</v>
      </c>
    </row>
    <row r="68" spans="1:11" ht="18.75">
      <c r="A68" s="240"/>
      <c r="B68" s="232"/>
      <c r="C68" s="72" t="s">
        <v>12</v>
      </c>
      <c r="D68" s="38" t="s">
        <v>30</v>
      </c>
      <c r="E68" s="63" t="s">
        <v>113</v>
      </c>
      <c r="F68" s="73" t="s">
        <v>114</v>
      </c>
      <c r="G68" s="63"/>
      <c r="H68" s="63"/>
      <c r="I68" s="28">
        <f t="shared" si="4"/>
        <v>297.4</v>
      </c>
      <c r="J68" s="28">
        <f t="shared" si="4"/>
        <v>297.4</v>
      </c>
      <c r="K68" s="64">
        <f>K69</f>
        <v>297.4</v>
      </c>
    </row>
    <row r="69" spans="1:11" ht="18.75">
      <c r="A69" s="240"/>
      <c r="B69" s="232"/>
      <c r="C69" s="72" t="s">
        <v>46</v>
      </c>
      <c r="D69" s="38" t="s">
        <v>30</v>
      </c>
      <c r="E69" s="63" t="s">
        <v>113</v>
      </c>
      <c r="F69" s="73" t="s">
        <v>114</v>
      </c>
      <c r="G69" s="73" t="s">
        <v>60</v>
      </c>
      <c r="H69" s="63"/>
      <c r="I69" s="28">
        <f t="shared" si="4"/>
        <v>297.4</v>
      </c>
      <c r="J69" s="28">
        <f t="shared" si="4"/>
        <v>297.4</v>
      </c>
      <c r="K69" s="64">
        <f>K70</f>
        <v>297.4</v>
      </c>
    </row>
    <row r="70" spans="1:11" ht="18.75">
      <c r="A70" s="240"/>
      <c r="B70" s="232"/>
      <c r="C70" s="72" t="s">
        <v>47</v>
      </c>
      <c r="D70" s="38" t="s">
        <v>30</v>
      </c>
      <c r="E70" s="63" t="s">
        <v>113</v>
      </c>
      <c r="F70" s="73" t="s">
        <v>114</v>
      </c>
      <c r="G70" s="73" t="s">
        <v>61</v>
      </c>
      <c r="H70" s="74"/>
      <c r="I70" s="28">
        <f t="shared" si="4"/>
        <v>297.4</v>
      </c>
      <c r="J70" s="28">
        <f t="shared" si="4"/>
        <v>297.4</v>
      </c>
      <c r="K70" s="64">
        <f>K71</f>
        <v>297.4</v>
      </c>
    </row>
    <row r="71" spans="1:11" ht="37.5">
      <c r="A71" s="240"/>
      <c r="B71" s="232"/>
      <c r="C71" s="116" t="s">
        <v>169</v>
      </c>
      <c r="D71" s="53" t="s">
        <v>30</v>
      </c>
      <c r="E71" s="53" t="s">
        <v>113</v>
      </c>
      <c r="F71" s="107" t="s">
        <v>114</v>
      </c>
      <c r="G71" s="107" t="s">
        <v>71</v>
      </c>
      <c r="H71" s="117"/>
      <c r="I71" s="118">
        <f>I72+I73</f>
        <v>297.4</v>
      </c>
      <c r="J71" s="118">
        <f>J72+J73</f>
        <v>297.4</v>
      </c>
      <c r="K71" s="119">
        <f>K72+K73</f>
        <v>297.4</v>
      </c>
    </row>
    <row r="72" spans="1:11" ht="63.75" customHeight="1">
      <c r="A72" s="240"/>
      <c r="B72" s="232"/>
      <c r="C72" s="120" t="s">
        <v>199</v>
      </c>
      <c r="D72" s="58" t="s">
        <v>30</v>
      </c>
      <c r="E72" s="121" t="s">
        <v>113</v>
      </c>
      <c r="F72" s="121" t="s">
        <v>114</v>
      </c>
      <c r="G72" s="121" t="s">
        <v>71</v>
      </c>
      <c r="H72" s="121" t="s">
        <v>193</v>
      </c>
      <c r="I72" s="61">
        <v>242.6</v>
      </c>
      <c r="J72" s="61">
        <v>242.6</v>
      </c>
      <c r="K72" s="68">
        <v>242.6</v>
      </c>
    </row>
    <row r="73" spans="1:11" ht="36">
      <c r="A73" s="240"/>
      <c r="B73" s="232"/>
      <c r="C73" s="122" t="s">
        <v>204</v>
      </c>
      <c r="D73" s="49" t="s">
        <v>30</v>
      </c>
      <c r="E73" s="83" t="s">
        <v>113</v>
      </c>
      <c r="F73" s="83" t="s">
        <v>114</v>
      </c>
      <c r="G73" s="83" t="s">
        <v>71</v>
      </c>
      <c r="H73" s="83" t="s">
        <v>194</v>
      </c>
      <c r="I73" s="70">
        <v>54.8</v>
      </c>
      <c r="J73" s="70">
        <v>54.8</v>
      </c>
      <c r="K73" s="71">
        <v>54.8</v>
      </c>
    </row>
    <row r="74" spans="1:11" ht="29.25" customHeight="1">
      <c r="A74" s="240"/>
      <c r="B74" s="232"/>
      <c r="C74" s="123" t="s">
        <v>5</v>
      </c>
      <c r="D74" s="38" t="s">
        <v>30</v>
      </c>
      <c r="E74" s="53" t="s">
        <v>114</v>
      </c>
      <c r="F74" s="53"/>
      <c r="G74" s="53" t="s">
        <v>21</v>
      </c>
      <c r="H74" s="53" t="s">
        <v>21</v>
      </c>
      <c r="I74" s="19">
        <f>I75+I87</f>
        <v>6.199999999999999</v>
      </c>
      <c r="J74" s="19">
        <f>J75+J87</f>
        <v>45.5</v>
      </c>
      <c r="K74" s="19">
        <f>K75+K87</f>
        <v>46.099999999999994</v>
      </c>
    </row>
    <row r="75" spans="1:11" ht="39.75" customHeight="1">
      <c r="A75" s="240"/>
      <c r="B75" s="232"/>
      <c r="C75" s="124" t="s">
        <v>221</v>
      </c>
      <c r="D75" s="38" t="s">
        <v>30</v>
      </c>
      <c r="E75" s="53" t="s">
        <v>114</v>
      </c>
      <c r="F75" s="107">
        <v>10</v>
      </c>
      <c r="G75" s="53" t="s">
        <v>21</v>
      </c>
      <c r="H75" s="63" t="s">
        <v>21</v>
      </c>
      <c r="I75" s="19">
        <f>I83+I76</f>
        <v>6.199999999999999</v>
      </c>
      <c r="J75" s="19">
        <f>J83+J76</f>
        <v>40.5</v>
      </c>
      <c r="K75" s="125">
        <f>K83+K76</f>
        <v>41.099999999999994</v>
      </c>
    </row>
    <row r="76" spans="1:11" ht="64.5" customHeight="1">
      <c r="A76" s="240"/>
      <c r="B76" s="232"/>
      <c r="C76" s="72" t="s">
        <v>173</v>
      </c>
      <c r="D76" s="73" t="s">
        <v>30</v>
      </c>
      <c r="E76" s="63" t="s">
        <v>114</v>
      </c>
      <c r="F76" s="73">
        <v>10</v>
      </c>
      <c r="G76" s="73" t="s">
        <v>172</v>
      </c>
      <c r="H76" s="74"/>
      <c r="I76" s="21">
        <f>I78</f>
        <v>0</v>
      </c>
      <c r="J76" s="21">
        <f>J78</f>
        <v>15.6</v>
      </c>
      <c r="K76" s="126">
        <f>K78</f>
        <v>16.2</v>
      </c>
    </row>
    <row r="77" spans="1:11" ht="60.75" customHeight="1">
      <c r="A77" s="240"/>
      <c r="B77" s="232"/>
      <c r="C77" s="72" t="s">
        <v>189</v>
      </c>
      <c r="D77" s="73" t="s">
        <v>30</v>
      </c>
      <c r="E77" s="63" t="s">
        <v>114</v>
      </c>
      <c r="F77" s="73">
        <v>10</v>
      </c>
      <c r="G77" s="73" t="s">
        <v>191</v>
      </c>
      <c r="H77" s="74"/>
      <c r="I77" s="21">
        <f aca="true" t="shared" si="5" ref="I77:J81">I78</f>
        <v>0</v>
      </c>
      <c r="J77" s="21">
        <f t="shared" si="5"/>
        <v>15.6</v>
      </c>
      <c r="K77" s="126">
        <f>K78</f>
        <v>16.2</v>
      </c>
    </row>
    <row r="78" spans="1:11" ht="28.5" customHeight="1">
      <c r="A78" s="240"/>
      <c r="B78" s="232"/>
      <c r="C78" s="127" t="s">
        <v>190</v>
      </c>
      <c r="D78" s="128" t="s">
        <v>30</v>
      </c>
      <c r="E78" s="97" t="s">
        <v>114</v>
      </c>
      <c r="F78" s="128">
        <v>10</v>
      </c>
      <c r="G78" s="128" t="s">
        <v>192</v>
      </c>
      <c r="H78" s="129"/>
      <c r="I78" s="130">
        <f>I79+I81</f>
        <v>0</v>
      </c>
      <c r="J78" s="130">
        <f>J79+J81</f>
        <v>15.6</v>
      </c>
      <c r="K78" s="130">
        <f>K79+K81</f>
        <v>16.2</v>
      </c>
    </row>
    <row r="79" spans="1:11" ht="33" customHeight="1">
      <c r="A79" s="240"/>
      <c r="B79" s="232"/>
      <c r="C79" s="116" t="s">
        <v>205</v>
      </c>
      <c r="D79" s="53" t="s">
        <v>30</v>
      </c>
      <c r="E79" s="53" t="s">
        <v>114</v>
      </c>
      <c r="F79" s="107">
        <v>10</v>
      </c>
      <c r="G79" s="107" t="s">
        <v>206</v>
      </c>
      <c r="H79" s="117"/>
      <c r="I79" s="19">
        <f t="shared" si="5"/>
        <v>0</v>
      </c>
      <c r="J79" s="19">
        <f t="shared" si="5"/>
        <v>0</v>
      </c>
      <c r="K79" s="125">
        <f>K80</f>
        <v>0</v>
      </c>
    </row>
    <row r="80" spans="1:11" ht="39.75" customHeight="1">
      <c r="A80" s="240"/>
      <c r="B80" s="232"/>
      <c r="C80" s="122" t="s">
        <v>204</v>
      </c>
      <c r="D80" s="83" t="s">
        <v>30</v>
      </c>
      <c r="E80" s="83" t="s">
        <v>114</v>
      </c>
      <c r="F80" s="83">
        <v>10</v>
      </c>
      <c r="G80" s="83" t="s">
        <v>206</v>
      </c>
      <c r="H80" s="83" t="s">
        <v>194</v>
      </c>
      <c r="I80" s="20">
        <v>0</v>
      </c>
      <c r="J80" s="20">
        <v>0</v>
      </c>
      <c r="K80" s="131">
        <v>0</v>
      </c>
    </row>
    <row r="81" spans="1:11" ht="39.75" customHeight="1">
      <c r="A81" s="240"/>
      <c r="B81" s="232"/>
      <c r="C81" s="116" t="s">
        <v>256</v>
      </c>
      <c r="D81" s="53" t="s">
        <v>30</v>
      </c>
      <c r="E81" s="53" t="s">
        <v>114</v>
      </c>
      <c r="F81" s="107">
        <v>10</v>
      </c>
      <c r="G81" s="107" t="s">
        <v>255</v>
      </c>
      <c r="H81" s="117"/>
      <c r="I81" s="19">
        <f t="shared" si="5"/>
        <v>0</v>
      </c>
      <c r="J81" s="19">
        <f t="shared" si="5"/>
        <v>15.6</v>
      </c>
      <c r="K81" s="125">
        <f>K82</f>
        <v>16.2</v>
      </c>
    </row>
    <row r="82" spans="1:11" ht="39.75" customHeight="1">
      <c r="A82" s="240"/>
      <c r="B82" s="232"/>
      <c r="C82" s="122" t="s">
        <v>204</v>
      </c>
      <c r="D82" s="83" t="s">
        <v>30</v>
      </c>
      <c r="E82" s="83" t="s">
        <v>114</v>
      </c>
      <c r="F82" s="83">
        <v>10</v>
      </c>
      <c r="G82" s="83" t="s">
        <v>255</v>
      </c>
      <c r="H82" s="83" t="s">
        <v>194</v>
      </c>
      <c r="I82" s="20">
        <v>0</v>
      </c>
      <c r="J82" s="20">
        <v>15.6</v>
      </c>
      <c r="K82" s="131">
        <v>16.2</v>
      </c>
    </row>
    <row r="83" spans="1:11" ht="18.75">
      <c r="A83" s="240"/>
      <c r="B83" s="232"/>
      <c r="C83" s="72" t="s">
        <v>46</v>
      </c>
      <c r="D83" s="38" t="s">
        <v>30</v>
      </c>
      <c r="E83" s="63" t="s">
        <v>114</v>
      </c>
      <c r="F83" s="73">
        <v>10</v>
      </c>
      <c r="G83" s="73" t="s">
        <v>60</v>
      </c>
      <c r="H83" s="132"/>
      <c r="I83" s="21">
        <f>I84</f>
        <v>6.199999999999999</v>
      </c>
      <c r="J83" s="21">
        <f>J84</f>
        <v>24.9</v>
      </c>
      <c r="K83" s="126">
        <f>K84</f>
        <v>24.9</v>
      </c>
    </row>
    <row r="84" spans="1:11" ht="24" customHeight="1">
      <c r="A84" s="240"/>
      <c r="B84" s="232"/>
      <c r="C84" s="72" t="s">
        <v>47</v>
      </c>
      <c r="D84" s="38" t="s">
        <v>30</v>
      </c>
      <c r="E84" s="63" t="s">
        <v>114</v>
      </c>
      <c r="F84" s="73">
        <v>10</v>
      </c>
      <c r="G84" s="73" t="s">
        <v>61</v>
      </c>
      <c r="H84" s="74"/>
      <c r="I84" s="21">
        <f>I86</f>
        <v>6.199999999999999</v>
      </c>
      <c r="J84" s="21">
        <f>J86</f>
        <v>24.9</v>
      </c>
      <c r="K84" s="21">
        <f>K86</f>
        <v>24.9</v>
      </c>
    </row>
    <row r="85" spans="1:11" ht="63" customHeight="1">
      <c r="A85" s="240"/>
      <c r="B85" s="232"/>
      <c r="C85" s="88" t="s">
        <v>222</v>
      </c>
      <c r="D85" s="133" t="s">
        <v>30</v>
      </c>
      <c r="E85" s="134" t="s">
        <v>114</v>
      </c>
      <c r="F85" s="134">
        <v>10</v>
      </c>
      <c r="G85" s="134" t="s">
        <v>72</v>
      </c>
      <c r="H85" s="134"/>
      <c r="I85" s="135">
        <f>I86</f>
        <v>6.199999999999999</v>
      </c>
      <c r="J85" s="135">
        <f>J86</f>
        <v>24.9</v>
      </c>
      <c r="K85" s="136">
        <f>K86</f>
        <v>24.9</v>
      </c>
    </row>
    <row r="86" spans="1:11" ht="27.75" customHeight="1">
      <c r="A86" s="240"/>
      <c r="B86" s="232"/>
      <c r="C86" s="91" t="s">
        <v>201</v>
      </c>
      <c r="D86" s="137" t="s">
        <v>30</v>
      </c>
      <c r="E86" s="137" t="s">
        <v>114</v>
      </c>
      <c r="F86" s="137">
        <v>10</v>
      </c>
      <c r="G86" s="137" t="s">
        <v>72</v>
      </c>
      <c r="H86" s="137" t="s">
        <v>196</v>
      </c>
      <c r="I86" s="138">
        <f>24.9-18.7</f>
        <v>6.199999999999999</v>
      </c>
      <c r="J86" s="138">
        <v>24.9</v>
      </c>
      <c r="K86" s="139">
        <v>24.9</v>
      </c>
    </row>
    <row r="87" spans="1:11" ht="47.25" customHeight="1">
      <c r="A87" s="240"/>
      <c r="B87" s="232"/>
      <c r="C87" s="72" t="s">
        <v>150</v>
      </c>
      <c r="D87" s="63" t="s">
        <v>30</v>
      </c>
      <c r="E87" s="63" t="s">
        <v>114</v>
      </c>
      <c r="F87" s="73" t="s">
        <v>151</v>
      </c>
      <c r="G87" s="140"/>
      <c r="H87" s="140"/>
      <c r="I87" s="141">
        <f aca="true" t="shared" si="6" ref="I87:K88">I88</f>
        <v>0</v>
      </c>
      <c r="J87" s="141">
        <f t="shared" si="6"/>
        <v>5</v>
      </c>
      <c r="K87" s="142">
        <f t="shared" si="6"/>
        <v>5</v>
      </c>
    </row>
    <row r="88" spans="1:11" ht="74.25" customHeight="1">
      <c r="A88" s="240"/>
      <c r="B88" s="232"/>
      <c r="C88" s="143" t="s">
        <v>227</v>
      </c>
      <c r="D88" s="44" t="s">
        <v>30</v>
      </c>
      <c r="E88" s="97" t="s">
        <v>114</v>
      </c>
      <c r="F88" s="128" t="s">
        <v>151</v>
      </c>
      <c r="G88" s="128" t="s">
        <v>153</v>
      </c>
      <c r="H88" s="97" t="s">
        <v>21</v>
      </c>
      <c r="I88" s="141">
        <f>I89</f>
        <v>0</v>
      </c>
      <c r="J88" s="141">
        <f t="shared" si="6"/>
        <v>5</v>
      </c>
      <c r="K88" s="141">
        <f t="shared" si="6"/>
        <v>5</v>
      </c>
    </row>
    <row r="89" spans="1:11" ht="74.25" customHeight="1">
      <c r="A89" s="240"/>
      <c r="B89" s="232"/>
      <c r="C89" s="144" t="s">
        <v>232</v>
      </c>
      <c r="D89" s="145" t="s">
        <v>30</v>
      </c>
      <c r="E89" s="97" t="s">
        <v>114</v>
      </c>
      <c r="F89" s="128" t="s">
        <v>151</v>
      </c>
      <c r="G89" s="128" t="s">
        <v>231</v>
      </c>
      <c r="H89" s="97"/>
      <c r="I89" s="141">
        <f>I90</f>
        <v>0</v>
      </c>
      <c r="J89" s="141">
        <f>J90</f>
        <v>5</v>
      </c>
      <c r="K89" s="141">
        <f>K90</f>
        <v>5</v>
      </c>
    </row>
    <row r="90" spans="1:11" ht="65.25" customHeight="1">
      <c r="A90" s="240"/>
      <c r="B90" s="232"/>
      <c r="C90" s="146" t="s">
        <v>228</v>
      </c>
      <c r="D90" s="97" t="s">
        <v>30</v>
      </c>
      <c r="E90" s="97" t="s">
        <v>114</v>
      </c>
      <c r="F90" s="128" t="s">
        <v>151</v>
      </c>
      <c r="G90" s="128" t="s">
        <v>229</v>
      </c>
      <c r="H90" s="97"/>
      <c r="I90" s="141">
        <f>I92</f>
        <v>0</v>
      </c>
      <c r="J90" s="141">
        <f>J92</f>
        <v>5</v>
      </c>
      <c r="K90" s="142">
        <f>K92</f>
        <v>5</v>
      </c>
    </row>
    <row r="91" spans="1:11" ht="78" customHeight="1">
      <c r="A91" s="240"/>
      <c r="B91" s="232"/>
      <c r="C91" s="116" t="s">
        <v>154</v>
      </c>
      <c r="D91" s="53" t="s">
        <v>30</v>
      </c>
      <c r="E91" s="107" t="s">
        <v>114</v>
      </c>
      <c r="F91" s="107" t="s">
        <v>151</v>
      </c>
      <c r="G91" s="107" t="s">
        <v>230</v>
      </c>
      <c r="H91" s="107"/>
      <c r="I91" s="26">
        <f>I92</f>
        <v>0</v>
      </c>
      <c r="J91" s="26">
        <f>J92</f>
        <v>5</v>
      </c>
      <c r="K91" s="147">
        <f>K92</f>
        <v>5</v>
      </c>
    </row>
    <row r="92" spans="1:11" ht="40.5" customHeight="1">
      <c r="A92" s="240"/>
      <c r="B92" s="232"/>
      <c r="C92" s="122" t="s">
        <v>204</v>
      </c>
      <c r="D92" s="83" t="s">
        <v>30</v>
      </c>
      <c r="E92" s="83" t="s">
        <v>114</v>
      </c>
      <c r="F92" s="83" t="s">
        <v>151</v>
      </c>
      <c r="G92" s="83" t="s">
        <v>230</v>
      </c>
      <c r="H92" s="83" t="s">
        <v>194</v>
      </c>
      <c r="I92" s="20">
        <v>0</v>
      </c>
      <c r="J92" s="20">
        <v>5</v>
      </c>
      <c r="K92" s="131">
        <v>5</v>
      </c>
    </row>
    <row r="93" spans="1:11" ht="16.5" customHeight="1">
      <c r="A93" s="240"/>
      <c r="B93" s="232"/>
      <c r="C93" s="115" t="s">
        <v>38</v>
      </c>
      <c r="D93" s="38" t="s">
        <v>30</v>
      </c>
      <c r="E93" s="63" t="s">
        <v>118</v>
      </c>
      <c r="F93" s="63"/>
      <c r="G93" s="63" t="s">
        <v>21</v>
      </c>
      <c r="H93" s="63" t="s">
        <v>21</v>
      </c>
      <c r="I93" s="19">
        <f>I94+I124</f>
        <v>8533.9</v>
      </c>
      <c r="J93" s="19">
        <f>J94+J124</f>
        <v>2367.3</v>
      </c>
      <c r="K93" s="125">
        <f>K94+K124</f>
        <v>2609.7</v>
      </c>
    </row>
    <row r="94" spans="1:11" ht="20.25" customHeight="1">
      <c r="A94" s="240"/>
      <c r="B94" s="232"/>
      <c r="C94" s="72" t="s">
        <v>43</v>
      </c>
      <c r="D94" s="128" t="s">
        <v>30</v>
      </c>
      <c r="E94" s="97" t="s">
        <v>118</v>
      </c>
      <c r="F94" s="128" t="s">
        <v>119</v>
      </c>
      <c r="G94" s="97"/>
      <c r="H94" s="97"/>
      <c r="I94" s="21">
        <f>I103+I118+I95+I99</f>
        <v>8358.4</v>
      </c>
      <c r="J94" s="21">
        <f>J103+J118+J95+J99</f>
        <v>2364.3</v>
      </c>
      <c r="K94" s="126">
        <f>K103+K118+K95+K99</f>
        <v>2606.7</v>
      </c>
    </row>
    <row r="95" spans="1:11" ht="77.25" customHeight="1">
      <c r="A95" s="240"/>
      <c r="B95" s="232"/>
      <c r="C95" s="72" t="s">
        <v>106</v>
      </c>
      <c r="D95" s="73" t="s">
        <v>30</v>
      </c>
      <c r="E95" s="63" t="s">
        <v>118</v>
      </c>
      <c r="F95" s="73" t="s">
        <v>119</v>
      </c>
      <c r="G95" s="73" t="s">
        <v>107</v>
      </c>
      <c r="H95" s="74"/>
      <c r="I95" s="21">
        <f aca="true" t="shared" si="7" ref="I95:J97">I96</f>
        <v>1203.8</v>
      </c>
      <c r="J95" s="21">
        <f t="shared" si="7"/>
        <v>0</v>
      </c>
      <c r="K95" s="126">
        <f>K96</f>
        <v>0</v>
      </c>
    </row>
    <row r="96" spans="1:11" ht="41.25" customHeight="1">
      <c r="A96" s="240"/>
      <c r="B96" s="232"/>
      <c r="C96" s="127" t="s">
        <v>108</v>
      </c>
      <c r="D96" s="73" t="s">
        <v>30</v>
      </c>
      <c r="E96" s="63" t="s">
        <v>118</v>
      </c>
      <c r="F96" s="73" t="s">
        <v>119</v>
      </c>
      <c r="G96" s="73" t="s">
        <v>109</v>
      </c>
      <c r="H96" s="132"/>
      <c r="I96" s="148">
        <f t="shared" si="7"/>
        <v>1203.8</v>
      </c>
      <c r="J96" s="148">
        <f t="shared" si="7"/>
        <v>0</v>
      </c>
      <c r="K96" s="149">
        <f>K97</f>
        <v>0</v>
      </c>
    </row>
    <row r="97" spans="1:11" ht="81.75" customHeight="1">
      <c r="A97" s="240"/>
      <c r="B97" s="232"/>
      <c r="C97" s="116" t="s">
        <v>147</v>
      </c>
      <c r="D97" s="53" t="s">
        <v>30</v>
      </c>
      <c r="E97" s="53" t="s">
        <v>118</v>
      </c>
      <c r="F97" s="107" t="s">
        <v>119</v>
      </c>
      <c r="G97" s="107" t="s">
        <v>146</v>
      </c>
      <c r="H97" s="117"/>
      <c r="I97" s="19">
        <f t="shared" si="7"/>
        <v>1203.8</v>
      </c>
      <c r="J97" s="19">
        <f t="shared" si="7"/>
        <v>0</v>
      </c>
      <c r="K97" s="125">
        <f>K98</f>
        <v>0</v>
      </c>
    </row>
    <row r="98" spans="1:11" ht="41.25" customHeight="1">
      <c r="A98" s="240"/>
      <c r="B98" s="232"/>
      <c r="C98" s="122" t="s">
        <v>204</v>
      </c>
      <c r="D98" s="83" t="s">
        <v>30</v>
      </c>
      <c r="E98" s="83" t="s">
        <v>118</v>
      </c>
      <c r="F98" s="83" t="s">
        <v>119</v>
      </c>
      <c r="G98" s="83" t="s">
        <v>146</v>
      </c>
      <c r="H98" s="83" t="s">
        <v>194</v>
      </c>
      <c r="I98" s="20">
        <v>1203.8</v>
      </c>
      <c r="J98" s="20">
        <v>0</v>
      </c>
      <c r="K98" s="131">
        <v>0</v>
      </c>
    </row>
    <row r="99" spans="1:11" ht="66.75" customHeight="1">
      <c r="A99" s="240"/>
      <c r="B99" s="232"/>
      <c r="C99" s="72" t="s">
        <v>184</v>
      </c>
      <c r="D99" s="73" t="s">
        <v>30</v>
      </c>
      <c r="E99" s="63" t="s">
        <v>118</v>
      </c>
      <c r="F99" s="73" t="s">
        <v>119</v>
      </c>
      <c r="G99" s="73" t="s">
        <v>181</v>
      </c>
      <c r="H99" s="74"/>
      <c r="I99" s="21">
        <f aca="true" t="shared" si="8" ref="I99:J101">I100</f>
        <v>2840.9</v>
      </c>
      <c r="J99" s="21">
        <f t="shared" si="8"/>
        <v>0</v>
      </c>
      <c r="K99" s="126">
        <f>K100</f>
        <v>0</v>
      </c>
    </row>
    <row r="100" spans="1:11" ht="41.25" customHeight="1">
      <c r="A100" s="240"/>
      <c r="B100" s="232"/>
      <c r="C100" s="127" t="s">
        <v>185</v>
      </c>
      <c r="D100" s="73" t="s">
        <v>30</v>
      </c>
      <c r="E100" s="63" t="s">
        <v>118</v>
      </c>
      <c r="F100" s="73" t="s">
        <v>119</v>
      </c>
      <c r="G100" s="73" t="s">
        <v>182</v>
      </c>
      <c r="H100" s="132"/>
      <c r="I100" s="148">
        <f t="shared" si="8"/>
        <v>2840.9</v>
      </c>
      <c r="J100" s="148">
        <f t="shared" si="8"/>
        <v>0</v>
      </c>
      <c r="K100" s="149">
        <f>K101</f>
        <v>0</v>
      </c>
    </row>
    <row r="101" spans="1:11" ht="102" customHeight="1">
      <c r="A101" s="240"/>
      <c r="B101" s="232"/>
      <c r="C101" s="150" t="s">
        <v>188</v>
      </c>
      <c r="D101" s="53" t="s">
        <v>30</v>
      </c>
      <c r="E101" s="53" t="s">
        <v>118</v>
      </c>
      <c r="F101" s="107" t="s">
        <v>119</v>
      </c>
      <c r="G101" s="107" t="s">
        <v>183</v>
      </c>
      <c r="H101" s="117"/>
      <c r="I101" s="19">
        <f t="shared" si="8"/>
        <v>2840.9</v>
      </c>
      <c r="J101" s="19">
        <f t="shared" si="8"/>
        <v>0</v>
      </c>
      <c r="K101" s="125">
        <f>K102</f>
        <v>0</v>
      </c>
    </row>
    <row r="102" spans="1:11" ht="41.25" customHeight="1">
      <c r="A102" s="240"/>
      <c r="B102" s="232"/>
      <c r="C102" s="122" t="s">
        <v>204</v>
      </c>
      <c r="D102" s="83" t="s">
        <v>30</v>
      </c>
      <c r="E102" s="83" t="s">
        <v>118</v>
      </c>
      <c r="F102" s="83" t="s">
        <v>119</v>
      </c>
      <c r="G102" s="83" t="s">
        <v>183</v>
      </c>
      <c r="H102" s="83" t="s">
        <v>194</v>
      </c>
      <c r="I102" s="20">
        <v>2840.9</v>
      </c>
      <c r="J102" s="20">
        <v>0</v>
      </c>
      <c r="K102" s="131">
        <v>0</v>
      </c>
    </row>
    <row r="103" spans="1:11" ht="72.75" customHeight="1">
      <c r="A103" s="240"/>
      <c r="B103" s="232"/>
      <c r="C103" s="146" t="s">
        <v>233</v>
      </c>
      <c r="D103" s="73" t="s">
        <v>30</v>
      </c>
      <c r="E103" s="97" t="s">
        <v>118</v>
      </c>
      <c r="F103" s="128" t="s">
        <v>119</v>
      </c>
      <c r="G103" s="128" t="s">
        <v>73</v>
      </c>
      <c r="H103" s="132"/>
      <c r="I103" s="151">
        <f>I104+I114</f>
        <v>2276.1</v>
      </c>
      <c r="J103" s="151">
        <f>J104+J114</f>
        <v>2114.8</v>
      </c>
      <c r="K103" s="152">
        <f>K104+K114</f>
        <v>2330.7</v>
      </c>
    </row>
    <row r="104" spans="1:11" ht="61.5" customHeight="1">
      <c r="A104" s="240"/>
      <c r="B104" s="232"/>
      <c r="C104" s="116" t="s">
        <v>97</v>
      </c>
      <c r="D104" s="53" t="s">
        <v>30</v>
      </c>
      <c r="E104" s="53" t="s">
        <v>118</v>
      </c>
      <c r="F104" s="107" t="s">
        <v>119</v>
      </c>
      <c r="G104" s="107" t="s">
        <v>74</v>
      </c>
      <c r="H104" s="117"/>
      <c r="I104" s="19">
        <f>I105</f>
        <v>2076.1</v>
      </c>
      <c r="J104" s="19">
        <f>J105</f>
        <v>1914.8000000000002</v>
      </c>
      <c r="K104" s="125">
        <f>K105</f>
        <v>2130.7</v>
      </c>
    </row>
    <row r="105" spans="1:11" ht="46.5" customHeight="1">
      <c r="A105" s="240"/>
      <c r="B105" s="232"/>
      <c r="C105" s="116" t="s">
        <v>99</v>
      </c>
      <c r="D105" s="53" t="s">
        <v>30</v>
      </c>
      <c r="E105" s="53" t="s">
        <v>118</v>
      </c>
      <c r="F105" s="107" t="s">
        <v>119</v>
      </c>
      <c r="G105" s="107" t="s">
        <v>98</v>
      </c>
      <c r="H105" s="117"/>
      <c r="I105" s="19">
        <f>I106+I108+I110+I112</f>
        <v>2076.1</v>
      </c>
      <c r="J105" s="19">
        <f>J106+J108+J110+J112</f>
        <v>1914.8000000000002</v>
      </c>
      <c r="K105" s="19">
        <f>K106+K108+K110+K112</f>
        <v>2130.7</v>
      </c>
    </row>
    <row r="106" spans="1:11" ht="46.5" customHeight="1">
      <c r="A106" s="240"/>
      <c r="B106" s="232"/>
      <c r="C106" s="116" t="s">
        <v>175</v>
      </c>
      <c r="D106" s="53" t="s">
        <v>30</v>
      </c>
      <c r="E106" s="53" t="s">
        <v>118</v>
      </c>
      <c r="F106" s="107" t="s">
        <v>119</v>
      </c>
      <c r="G106" s="107" t="s">
        <v>174</v>
      </c>
      <c r="H106" s="117"/>
      <c r="I106" s="19">
        <f>I107</f>
        <v>290.4</v>
      </c>
      <c r="J106" s="19">
        <f>J107</f>
        <v>31.2</v>
      </c>
      <c r="K106" s="125">
        <f>K107</f>
        <v>46.8</v>
      </c>
    </row>
    <row r="107" spans="1:11" ht="46.5" customHeight="1">
      <c r="A107" s="240"/>
      <c r="B107" s="232"/>
      <c r="C107" s="122" t="s">
        <v>204</v>
      </c>
      <c r="D107" s="83" t="s">
        <v>30</v>
      </c>
      <c r="E107" s="83" t="s">
        <v>118</v>
      </c>
      <c r="F107" s="83" t="s">
        <v>119</v>
      </c>
      <c r="G107" s="83" t="s">
        <v>174</v>
      </c>
      <c r="H107" s="83" t="s">
        <v>194</v>
      </c>
      <c r="I107" s="20">
        <f>30+55+20+39.2-6.6+152.9-0.1</f>
        <v>290.4</v>
      </c>
      <c r="J107" s="20">
        <v>31.2</v>
      </c>
      <c r="K107" s="131">
        <v>46.8</v>
      </c>
    </row>
    <row r="108" spans="1:11" ht="46.5" customHeight="1">
      <c r="A108" s="240"/>
      <c r="B108" s="232"/>
      <c r="C108" s="116" t="s">
        <v>215</v>
      </c>
      <c r="D108" s="53" t="s">
        <v>30</v>
      </c>
      <c r="E108" s="53" t="s">
        <v>118</v>
      </c>
      <c r="F108" s="107" t="s">
        <v>119</v>
      </c>
      <c r="G108" s="107" t="s">
        <v>214</v>
      </c>
      <c r="H108" s="117"/>
      <c r="I108" s="19">
        <f>I109</f>
        <v>396.1</v>
      </c>
      <c r="J108" s="19">
        <f>J109</f>
        <v>841.9</v>
      </c>
      <c r="K108" s="125">
        <f>K109</f>
        <v>1400.5</v>
      </c>
    </row>
    <row r="109" spans="1:11" ht="46.5" customHeight="1">
      <c r="A109" s="240"/>
      <c r="B109" s="232"/>
      <c r="C109" s="122" t="s">
        <v>204</v>
      </c>
      <c r="D109" s="83" t="s">
        <v>30</v>
      </c>
      <c r="E109" s="83" t="s">
        <v>118</v>
      </c>
      <c r="F109" s="83" t="s">
        <v>119</v>
      </c>
      <c r="G109" s="83" t="s">
        <v>214</v>
      </c>
      <c r="H109" s="83" t="s">
        <v>194</v>
      </c>
      <c r="I109" s="20">
        <f>488.3-92.2</f>
        <v>396.1</v>
      </c>
      <c r="J109" s="20">
        <v>841.9</v>
      </c>
      <c r="K109" s="131">
        <f>1607.5-207</f>
        <v>1400.5</v>
      </c>
    </row>
    <row r="110" spans="1:11" ht="46.5" customHeight="1">
      <c r="A110" s="240"/>
      <c r="B110" s="232"/>
      <c r="C110" s="116" t="s">
        <v>235</v>
      </c>
      <c r="D110" s="153" t="s">
        <v>30</v>
      </c>
      <c r="E110" s="153" t="s">
        <v>118</v>
      </c>
      <c r="F110" s="154" t="s">
        <v>119</v>
      </c>
      <c r="G110" s="107" t="s">
        <v>240</v>
      </c>
      <c r="H110" s="117"/>
      <c r="I110" s="19">
        <f>I111</f>
        <v>1389.6</v>
      </c>
      <c r="J110" s="19">
        <f>J111</f>
        <v>0</v>
      </c>
      <c r="K110" s="125">
        <f>K111</f>
        <v>0</v>
      </c>
    </row>
    <row r="111" spans="1:11" ht="46.5" customHeight="1">
      <c r="A111" s="240"/>
      <c r="B111" s="232"/>
      <c r="C111" s="122" t="s">
        <v>236</v>
      </c>
      <c r="D111" s="155" t="s">
        <v>30</v>
      </c>
      <c r="E111" s="155" t="s">
        <v>118</v>
      </c>
      <c r="F111" s="156" t="s">
        <v>119</v>
      </c>
      <c r="G111" s="83" t="s">
        <v>240</v>
      </c>
      <c r="H111" s="83">
        <v>200</v>
      </c>
      <c r="I111" s="20">
        <v>1389.6</v>
      </c>
      <c r="J111" s="20">
        <v>0</v>
      </c>
      <c r="K111" s="131">
        <v>0</v>
      </c>
    </row>
    <row r="112" spans="1:11" ht="66" customHeight="1">
      <c r="A112" s="240"/>
      <c r="B112" s="232"/>
      <c r="C112" s="116" t="s">
        <v>242</v>
      </c>
      <c r="D112" s="153" t="s">
        <v>30</v>
      </c>
      <c r="E112" s="153" t="s">
        <v>118</v>
      </c>
      <c r="F112" s="154" t="s">
        <v>119</v>
      </c>
      <c r="G112" s="107" t="s">
        <v>241</v>
      </c>
      <c r="H112" s="117"/>
      <c r="I112" s="19">
        <f>I113</f>
        <v>0</v>
      </c>
      <c r="J112" s="19">
        <f>J113</f>
        <v>1041.7</v>
      </c>
      <c r="K112" s="125">
        <f>K113</f>
        <v>683.3999999999999</v>
      </c>
    </row>
    <row r="113" spans="1:11" ht="46.5" customHeight="1">
      <c r="A113" s="240"/>
      <c r="B113" s="232"/>
      <c r="C113" s="122" t="s">
        <v>236</v>
      </c>
      <c r="D113" s="155" t="s">
        <v>30</v>
      </c>
      <c r="E113" s="155" t="s">
        <v>118</v>
      </c>
      <c r="F113" s="156" t="s">
        <v>119</v>
      </c>
      <c r="G113" s="83" t="s">
        <v>241</v>
      </c>
      <c r="H113" s="83">
        <v>200</v>
      </c>
      <c r="I113" s="20">
        <v>0</v>
      </c>
      <c r="J113" s="20">
        <f>0+1041.7</f>
        <v>1041.7</v>
      </c>
      <c r="K113" s="131">
        <f>207+1518.1-1041.7</f>
        <v>683.3999999999999</v>
      </c>
    </row>
    <row r="114" spans="1:11" ht="75.75" customHeight="1">
      <c r="A114" s="240"/>
      <c r="B114" s="232"/>
      <c r="C114" s="116" t="s">
        <v>126</v>
      </c>
      <c r="D114" s="53" t="s">
        <v>30</v>
      </c>
      <c r="E114" s="53" t="s">
        <v>118</v>
      </c>
      <c r="F114" s="107" t="s">
        <v>119</v>
      </c>
      <c r="G114" s="107" t="s">
        <v>123</v>
      </c>
      <c r="H114" s="117"/>
      <c r="I114" s="19">
        <f aca="true" t="shared" si="9" ref="I114:J116">I115</f>
        <v>200</v>
      </c>
      <c r="J114" s="19">
        <f t="shared" si="9"/>
        <v>200</v>
      </c>
      <c r="K114" s="125">
        <f>K115</f>
        <v>200</v>
      </c>
    </row>
    <row r="115" spans="1:11" ht="49.5" customHeight="1">
      <c r="A115" s="240"/>
      <c r="B115" s="232"/>
      <c r="C115" s="157" t="s">
        <v>127</v>
      </c>
      <c r="D115" s="53" t="s">
        <v>30</v>
      </c>
      <c r="E115" s="53" t="s">
        <v>118</v>
      </c>
      <c r="F115" s="107" t="s">
        <v>119</v>
      </c>
      <c r="G115" s="107" t="s">
        <v>124</v>
      </c>
      <c r="H115" s="117"/>
      <c r="I115" s="19">
        <f t="shared" si="9"/>
        <v>200</v>
      </c>
      <c r="J115" s="19">
        <f t="shared" si="9"/>
        <v>200</v>
      </c>
      <c r="K115" s="125">
        <f>K116</f>
        <v>200</v>
      </c>
    </row>
    <row r="116" spans="1:11" ht="40.5" customHeight="1">
      <c r="A116" s="240"/>
      <c r="B116" s="232"/>
      <c r="C116" s="158" t="s">
        <v>128</v>
      </c>
      <c r="D116" s="53" t="s">
        <v>30</v>
      </c>
      <c r="E116" s="53" t="s">
        <v>118</v>
      </c>
      <c r="F116" s="107" t="s">
        <v>119</v>
      </c>
      <c r="G116" s="107" t="s">
        <v>125</v>
      </c>
      <c r="H116" s="117"/>
      <c r="I116" s="19">
        <f t="shared" si="9"/>
        <v>200</v>
      </c>
      <c r="J116" s="19">
        <f t="shared" si="9"/>
        <v>200</v>
      </c>
      <c r="K116" s="125">
        <f>K117</f>
        <v>200</v>
      </c>
    </row>
    <row r="117" spans="1:11" ht="42.75" customHeight="1">
      <c r="A117" s="240"/>
      <c r="B117" s="232"/>
      <c r="C117" s="122" t="s">
        <v>204</v>
      </c>
      <c r="D117" s="83" t="s">
        <v>30</v>
      </c>
      <c r="E117" s="83" t="s">
        <v>118</v>
      </c>
      <c r="F117" s="83" t="s">
        <v>119</v>
      </c>
      <c r="G117" s="83" t="s">
        <v>125</v>
      </c>
      <c r="H117" s="83" t="s">
        <v>194</v>
      </c>
      <c r="I117" s="20">
        <v>200</v>
      </c>
      <c r="J117" s="20">
        <v>200</v>
      </c>
      <c r="K117" s="131">
        <v>200</v>
      </c>
    </row>
    <row r="118" spans="1:11" ht="18.75">
      <c r="A118" s="240"/>
      <c r="B118" s="232"/>
      <c r="C118" s="146" t="s">
        <v>46</v>
      </c>
      <c r="D118" s="97" t="s">
        <v>30</v>
      </c>
      <c r="E118" s="97" t="s">
        <v>118</v>
      </c>
      <c r="F118" s="128" t="s">
        <v>119</v>
      </c>
      <c r="G118" s="128" t="s">
        <v>60</v>
      </c>
      <c r="H118" s="97" t="s">
        <v>21</v>
      </c>
      <c r="I118" s="141">
        <f>I119</f>
        <v>2037.6</v>
      </c>
      <c r="J118" s="141">
        <f>J119</f>
        <v>249.5000000000001</v>
      </c>
      <c r="K118" s="142">
        <f>K119</f>
        <v>276</v>
      </c>
    </row>
    <row r="119" spans="1:11" ht="18.75">
      <c r="A119" s="240"/>
      <c r="B119" s="232"/>
      <c r="C119" s="72" t="s">
        <v>48</v>
      </c>
      <c r="D119" s="38" t="s">
        <v>30</v>
      </c>
      <c r="E119" s="73" t="s">
        <v>118</v>
      </c>
      <c r="F119" s="73" t="s">
        <v>119</v>
      </c>
      <c r="G119" s="73" t="s">
        <v>61</v>
      </c>
      <c r="H119" s="73"/>
      <c r="I119" s="21">
        <f>I120+I122</f>
        <v>2037.6</v>
      </c>
      <c r="J119" s="21">
        <f>J120+J122</f>
        <v>249.5000000000001</v>
      </c>
      <c r="K119" s="126">
        <f>K120+K122</f>
        <v>276</v>
      </c>
    </row>
    <row r="120" spans="1:11" ht="37.5">
      <c r="A120" s="240"/>
      <c r="B120" s="232"/>
      <c r="C120" s="116" t="s">
        <v>83</v>
      </c>
      <c r="D120" s="54" t="s">
        <v>30</v>
      </c>
      <c r="E120" s="53" t="s">
        <v>118</v>
      </c>
      <c r="F120" s="107" t="s">
        <v>119</v>
      </c>
      <c r="G120" s="107" t="s">
        <v>75</v>
      </c>
      <c r="H120" s="117"/>
      <c r="I120" s="19">
        <f>I121</f>
        <v>1815.3</v>
      </c>
      <c r="J120" s="19">
        <f>J121</f>
        <v>77.40000000000009</v>
      </c>
      <c r="K120" s="125">
        <f>K121</f>
        <v>53.69999999999999</v>
      </c>
    </row>
    <row r="121" spans="1:11" ht="36">
      <c r="A121" s="240"/>
      <c r="B121" s="232"/>
      <c r="C121" s="69" t="s">
        <v>204</v>
      </c>
      <c r="D121" s="121" t="s">
        <v>30</v>
      </c>
      <c r="E121" s="121" t="s">
        <v>118</v>
      </c>
      <c r="F121" s="121" t="s">
        <v>119</v>
      </c>
      <c r="G121" s="121" t="s">
        <v>75</v>
      </c>
      <c r="H121" s="83" t="s">
        <v>194</v>
      </c>
      <c r="I121" s="18">
        <f>1167+276.8+279.3+92.2</f>
        <v>1815.3</v>
      </c>
      <c r="J121" s="18">
        <f>1177.4-1100</f>
        <v>77.40000000000009</v>
      </c>
      <c r="K121" s="159">
        <f>453.7-400</f>
        <v>53.69999999999999</v>
      </c>
    </row>
    <row r="122" spans="1:11" ht="60.75" customHeight="1">
      <c r="A122" s="240"/>
      <c r="B122" s="232"/>
      <c r="C122" s="160" t="s">
        <v>141</v>
      </c>
      <c r="D122" s="107" t="s">
        <v>30</v>
      </c>
      <c r="E122" s="53" t="s">
        <v>118</v>
      </c>
      <c r="F122" s="107" t="s">
        <v>119</v>
      </c>
      <c r="G122" s="107" t="s">
        <v>76</v>
      </c>
      <c r="H122" s="117"/>
      <c r="I122" s="161">
        <f>I123</f>
        <v>222.3</v>
      </c>
      <c r="J122" s="161">
        <f>J123</f>
        <v>172.10000000000002</v>
      </c>
      <c r="K122" s="162">
        <f>K123</f>
        <v>222.3</v>
      </c>
    </row>
    <row r="123" spans="1:11" ht="36">
      <c r="A123" s="240"/>
      <c r="B123" s="232"/>
      <c r="C123" s="69" t="s">
        <v>204</v>
      </c>
      <c r="D123" s="83" t="s">
        <v>30</v>
      </c>
      <c r="E123" s="83" t="s">
        <v>118</v>
      </c>
      <c r="F123" s="83" t="s">
        <v>119</v>
      </c>
      <c r="G123" s="83" t="s">
        <v>76</v>
      </c>
      <c r="H123" s="83" t="s">
        <v>194</v>
      </c>
      <c r="I123" s="84">
        <v>222.3</v>
      </c>
      <c r="J123" s="84">
        <f>222.3-50.2</f>
        <v>172.10000000000002</v>
      </c>
      <c r="K123" s="85">
        <v>222.3</v>
      </c>
    </row>
    <row r="124" spans="1:11" ht="18.75">
      <c r="A124" s="240"/>
      <c r="B124" s="232"/>
      <c r="C124" s="72" t="s">
        <v>161</v>
      </c>
      <c r="D124" s="86" t="s">
        <v>30</v>
      </c>
      <c r="E124" s="53" t="s">
        <v>118</v>
      </c>
      <c r="F124" s="107" t="s">
        <v>162</v>
      </c>
      <c r="G124" s="53" t="s">
        <v>21</v>
      </c>
      <c r="H124" s="53" t="s">
        <v>21</v>
      </c>
      <c r="I124" s="141">
        <f>I125+I131</f>
        <v>175.5</v>
      </c>
      <c r="J124" s="141">
        <f>J125+J131</f>
        <v>3</v>
      </c>
      <c r="K124" s="142">
        <f>K125+K131</f>
        <v>3</v>
      </c>
    </row>
    <row r="125" spans="1:11" ht="75">
      <c r="A125" s="240"/>
      <c r="B125" s="232"/>
      <c r="C125" s="40" t="s">
        <v>163</v>
      </c>
      <c r="D125" s="63" t="s">
        <v>30</v>
      </c>
      <c r="E125" s="63" t="s">
        <v>118</v>
      </c>
      <c r="F125" s="73" t="s">
        <v>162</v>
      </c>
      <c r="G125" s="73" t="s">
        <v>164</v>
      </c>
      <c r="H125" s="74"/>
      <c r="I125" s="141">
        <f aca="true" t="shared" si="10" ref="I125:J129">I126</f>
        <v>3</v>
      </c>
      <c r="J125" s="141">
        <f t="shared" si="10"/>
        <v>3</v>
      </c>
      <c r="K125" s="142">
        <f>K126</f>
        <v>3</v>
      </c>
    </row>
    <row r="126" spans="1:11" ht="37.5">
      <c r="A126" s="240"/>
      <c r="B126" s="232"/>
      <c r="C126" s="40" t="s">
        <v>165</v>
      </c>
      <c r="D126" s="63" t="s">
        <v>30</v>
      </c>
      <c r="E126" s="63" t="s">
        <v>118</v>
      </c>
      <c r="F126" s="73" t="s">
        <v>162</v>
      </c>
      <c r="G126" s="73" t="s">
        <v>166</v>
      </c>
      <c r="H126" s="74"/>
      <c r="I126" s="141">
        <f>I127+I129</f>
        <v>3</v>
      </c>
      <c r="J126" s="141">
        <f>J127+J129</f>
        <v>3</v>
      </c>
      <c r="K126" s="141">
        <f>K127+K129</f>
        <v>3</v>
      </c>
    </row>
    <row r="127" spans="1:11" ht="37.5">
      <c r="A127" s="240"/>
      <c r="B127" s="232"/>
      <c r="C127" s="116" t="s">
        <v>167</v>
      </c>
      <c r="D127" s="53" t="s">
        <v>30</v>
      </c>
      <c r="E127" s="53" t="s">
        <v>118</v>
      </c>
      <c r="F127" s="53" t="s">
        <v>162</v>
      </c>
      <c r="G127" s="53" t="s">
        <v>168</v>
      </c>
      <c r="H127" s="117"/>
      <c r="I127" s="19">
        <f t="shared" si="10"/>
        <v>0</v>
      </c>
      <c r="J127" s="19">
        <f t="shared" si="10"/>
        <v>0</v>
      </c>
      <c r="K127" s="125">
        <f>K128</f>
        <v>0</v>
      </c>
    </row>
    <row r="128" spans="1:11" ht="18.75">
      <c r="A128" s="240"/>
      <c r="B128" s="232"/>
      <c r="C128" s="48" t="s">
        <v>203</v>
      </c>
      <c r="D128" s="83" t="s">
        <v>30</v>
      </c>
      <c r="E128" s="83" t="s">
        <v>118</v>
      </c>
      <c r="F128" s="83" t="s">
        <v>162</v>
      </c>
      <c r="G128" s="83" t="s">
        <v>168</v>
      </c>
      <c r="H128" s="83" t="s">
        <v>195</v>
      </c>
      <c r="I128" s="20">
        <v>0</v>
      </c>
      <c r="J128" s="20">
        <v>0</v>
      </c>
      <c r="K128" s="131">
        <v>0</v>
      </c>
    </row>
    <row r="129" spans="1:11" ht="37.5">
      <c r="A129" s="240"/>
      <c r="B129" s="232"/>
      <c r="C129" s="116" t="s">
        <v>167</v>
      </c>
      <c r="D129" s="53" t="s">
        <v>30</v>
      </c>
      <c r="E129" s="53" t="s">
        <v>118</v>
      </c>
      <c r="F129" s="53" t="s">
        <v>162</v>
      </c>
      <c r="G129" s="53" t="s">
        <v>168</v>
      </c>
      <c r="H129" s="117"/>
      <c r="I129" s="19">
        <f t="shared" si="10"/>
        <v>3</v>
      </c>
      <c r="J129" s="19">
        <f t="shared" si="10"/>
        <v>3</v>
      </c>
      <c r="K129" s="125">
        <f>K130</f>
        <v>3</v>
      </c>
    </row>
    <row r="130" spans="1:11" ht="36">
      <c r="A130" s="240"/>
      <c r="B130" s="232"/>
      <c r="C130" s="48" t="s">
        <v>259</v>
      </c>
      <c r="D130" s="83" t="s">
        <v>30</v>
      </c>
      <c r="E130" s="83" t="s">
        <v>118</v>
      </c>
      <c r="F130" s="83" t="s">
        <v>162</v>
      </c>
      <c r="G130" s="83" t="s">
        <v>168</v>
      </c>
      <c r="H130" s="83">
        <v>600</v>
      </c>
      <c r="I130" s="20">
        <v>3</v>
      </c>
      <c r="J130" s="20">
        <v>3</v>
      </c>
      <c r="K130" s="131">
        <v>3</v>
      </c>
    </row>
    <row r="131" spans="1:11" ht="18.75">
      <c r="A131" s="240"/>
      <c r="B131" s="232"/>
      <c r="C131" s="72" t="s">
        <v>46</v>
      </c>
      <c r="D131" s="63" t="s">
        <v>30</v>
      </c>
      <c r="E131" s="63" t="s">
        <v>118</v>
      </c>
      <c r="F131" s="73" t="s">
        <v>162</v>
      </c>
      <c r="G131" s="73" t="s">
        <v>60</v>
      </c>
      <c r="H131" s="63" t="s">
        <v>21</v>
      </c>
      <c r="I131" s="141">
        <f aca="true" t="shared" si="11" ref="I131:K133">I132</f>
        <v>172.5</v>
      </c>
      <c r="J131" s="141">
        <f t="shared" si="11"/>
        <v>0</v>
      </c>
      <c r="K131" s="142">
        <f t="shared" si="11"/>
        <v>0</v>
      </c>
    </row>
    <row r="132" spans="1:11" ht="18.75">
      <c r="A132" s="240"/>
      <c r="B132" s="232"/>
      <c r="C132" s="72" t="s">
        <v>48</v>
      </c>
      <c r="D132" s="63" t="s">
        <v>30</v>
      </c>
      <c r="E132" s="73" t="s">
        <v>118</v>
      </c>
      <c r="F132" s="73" t="s">
        <v>162</v>
      </c>
      <c r="G132" s="73" t="s">
        <v>61</v>
      </c>
      <c r="H132" s="73"/>
      <c r="I132" s="141">
        <f t="shared" si="11"/>
        <v>172.5</v>
      </c>
      <c r="J132" s="141">
        <f t="shared" si="11"/>
        <v>0</v>
      </c>
      <c r="K132" s="141">
        <f t="shared" si="11"/>
        <v>0</v>
      </c>
    </row>
    <row r="133" spans="1:11" ht="36" customHeight="1">
      <c r="A133" s="240"/>
      <c r="B133" s="232"/>
      <c r="C133" s="116" t="s">
        <v>187</v>
      </c>
      <c r="D133" s="53" t="s">
        <v>30</v>
      </c>
      <c r="E133" s="53" t="s">
        <v>118</v>
      </c>
      <c r="F133" s="107" t="s">
        <v>162</v>
      </c>
      <c r="G133" s="107" t="s">
        <v>186</v>
      </c>
      <c r="H133" s="117"/>
      <c r="I133" s="19">
        <f t="shared" si="11"/>
        <v>172.5</v>
      </c>
      <c r="J133" s="19">
        <f t="shared" si="11"/>
        <v>0</v>
      </c>
      <c r="K133" s="125">
        <f t="shared" si="11"/>
        <v>0</v>
      </c>
    </row>
    <row r="134" spans="1:11" ht="36">
      <c r="A134" s="240"/>
      <c r="B134" s="232"/>
      <c r="C134" s="69" t="s">
        <v>204</v>
      </c>
      <c r="D134" s="83" t="s">
        <v>30</v>
      </c>
      <c r="E134" s="83" t="s">
        <v>118</v>
      </c>
      <c r="F134" s="83" t="s">
        <v>162</v>
      </c>
      <c r="G134" s="83" t="s">
        <v>186</v>
      </c>
      <c r="H134" s="83" t="s">
        <v>194</v>
      </c>
      <c r="I134" s="20">
        <f>100+81.5+27.3-36.3</f>
        <v>172.5</v>
      </c>
      <c r="J134" s="20">
        <f>100-100</f>
        <v>0</v>
      </c>
      <c r="K134" s="131">
        <v>0</v>
      </c>
    </row>
    <row r="135" spans="1:11" ht="18.75">
      <c r="A135" s="240"/>
      <c r="B135" s="232"/>
      <c r="C135" s="40" t="s">
        <v>6</v>
      </c>
      <c r="D135" s="38" t="s">
        <v>30</v>
      </c>
      <c r="E135" s="38" t="s">
        <v>120</v>
      </c>
      <c r="F135" s="38"/>
      <c r="G135" s="38" t="s">
        <v>21</v>
      </c>
      <c r="H135" s="38" t="s">
        <v>21</v>
      </c>
      <c r="I135" s="41">
        <f>I136+I142+I156</f>
        <v>14904.3</v>
      </c>
      <c r="J135" s="41">
        <f>J136+J142+J156</f>
        <v>5765.8</v>
      </c>
      <c r="K135" s="42">
        <f>K136+K142+K156</f>
        <v>4265</v>
      </c>
    </row>
    <row r="136" spans="1:11" ht="18.75">
      <c r="A136" s="240"/>
      <c r="B136" s="232"/>
      <c r="C136" s="40" t="s">
        <v>7</v>
      </c>
      <c r="D136" s="38" t="s">
        <v>30</v>
      </c>
      <c r="E136" s="38" t="s">
        <v>120</v>
      </c>
      <c r="F136" s="38" t="s">
        <v>112</v>
      </c>
      <c r="G136" s="38"/>
      <c r="H136" s="38"/>
      <c r="I136" s="163">
        <f aca="true" t="shared" si="12" ref="I136:K139">I137</f>
        <v>1654.8</v>
      </c>
      <c r="J136" s="163">
        <f t="shared" si="12"/>
        <v>8.300000000000011</v>
      </c>
      <c r="K136" s="163">
        <f t="shared" si="12"/>
        <v>511.5</v>
      </c>
    </row>
    <row r="137" spans="1:11" ht="18.75">
      <c r="A137" s="240"/>
      <c r="B137" s="232"/>
      <c r="C137" s="72" t="s">
        <v>46</v>
      </c>
      <c r="D137" s="63" t="s">
        <v>30</v>
      </c>
      <c r="E137" s="63" t="s">
        <v>120</v>
      </c>
      <c r="F137" s="73" t="s">
        <v>112</v>
      </c>
      <c r="G137" s="73" t="s">
        <v>60</v>
      </c>
      <c r="H137" s="63" t="s">
        <v>21</v>
      </c>
      <c r="I137" s="21">
        <f t="shared" si="12"/>
        <v>1654.8</v>
      </c>
      <c r="J137" s="21">
        <f t="shared" si="12"/>
        <v>8.300000000000011</v>
      </c>
      <c r="K137" s="126">
        <f t="shared" si="12"/>
        <v>511.5</v>
      </c>
    </row>
    <row r="138" spans="1:11" ht="18.75">
      <c r="A138" s="240"/>
      <c r="B138" s="232"/>
      <c r="C138" s="72" t="s">
        <v>48</v>
      </c>
      <c r="D138" s="63" t="s">
        <v>30</v>
      </c>
      <c r="E138" s="73" t="s">
        <v>120</v>
      </c>
      <c r="F138" s="73" t="s">
        <v>112</v>
      </c>
      <c r="G138" s="73" t="s">
        <v>61</v>
      </c>
      <c r="H138" s="73"/>
      <c r="I138" s="21">
        <f t="shared" si="12"/>
        <v>1654.8</v>
      </c>
      <c r="J138" s="21">
        <f t="shared" si="12"/>
        <v>8.300000000000011</v>
      </c>
      <c r="K138" s="21">
        <f t="shared" si="12"/>
        <v>511.5</v>
      </c>
    </row>
    <row r="139" spans="1:11" ht="18.75">
      <c r="A139" s="240"/>
      <c r="B139" s="232"/>
      <c r="C139" s="114" t="s">
        <v>80</v>
      </c>
      <c r="D139" s="53" t="s">
        <v>30</v>
      </c>
      <c r="E139" s="54" t="s">
        <v>120</v>
      </c>
      <c r="F139" s="54" t="s">
        <v>112</v>
      </c>
      <c r="G139" s="54" t="s">
        <v>81</v>
      </c>
      <c r="H139" s="164"/>
      <c r="I139" s="118">
        <f>I140+I141</f>
        <v>1654.8</v>
      </c>
      <c r="J139" s="118">
        <f t="shared" si="12"/>
        <v>8.300000000000011</v>
      </c>
      <c r="K139" s="118">
        <f t="shared" si="12"/>
        <v>511.5</v>
      </c>
    </row>
    <row r="140" spans="1:11" ht="36">
      <c r="A140" s="240"/>
      <c r="B140" s="232"/>
      <c r="C140" s="57" t="s">
        <v>204</v>
      </c>
      <c r="D140" s="58" t="s">
        <v>30</v>
      </c>
      <c r="E140" s="58" t="s">
        <v>120</v>
      </c>
      <c r="F140" s="58" t="s">
        <v>112</v>
      </c>
      <c r="G140" s="58" t="s">
        <v>81</v>
      </c>
      <c r="H140" s="58" t="s">
        <v>194</v>
      </c>
      <c r="I140" s="61">
        <f>93.3+1153-93.8+490.1</f>
        <v>1642.6</v>
      </c>
      <c r="J140" s="61">
        <f>178.3-170</f>
        <v>8.300000000000011</v>
      </c>
      <c r="K140" s="68">
        <v>511.5</v>
      </c>
    </row>
    <row r="141" spans="1:11" ht="18.75">
      <c r="A141" s="240"/>
      <c r="B141" s="232"/>
      <c r="C141" s="48" t="s">
        <v>203</v>
      </c>
      <c r="D141" s="58" t="s">
        <v>30</v>
      </c>
      <c r="E141" s="58" t="s">
        <v>120</v>
      </c>
      <c r="F141" s="58" t="s">
        <v>112</v>
      </c>
      <c r="G141" s="58" t="s">
        <v>81</v>
      </c>
      <c r="H141" s="58">
        <v>800</v>
      </c>
      <c r="I141" s="61">
        <v>12.2</v>
      </c>
      <c r="J141" s="61">
        <v>0</v>
      </c>
      <c r="K141" s="68">
        <v>0</v>
      </c>
    </row>
    <row r="142" spans="1:11" ht="18.75">
      <c r="A142" s="240"/>
      <c r="B142" s="232"/>
      <c r="C142" s="40" t="s">
        <v>8</v>
      </c>
      <c r="D142" s="63" t="s">
        <v>30</v>
      </c>
      <c r="E142" s="38" t="s">
        <v>120</v>
      </c>
      <c r="F142" s="38" t="s">
        <v>113</v>
      </c>
      <c r="G142" s="38"/>
      <c r="H142" s="38"/>
      <c r="I142" s="28">
        <f>I147+I143</f>
        <v>6090.200000000001</v>
      </c>
      <c r="J142" s="41">
        <f>J147</f>
        <v>4016.4</v>
      </c>
      <c r="K142" s="42">
        <f>K147</f>
        <v>886.8</v>
      </c>
    </row>
    <row r="143" spans="1:11" ht="93.75">
      <c r="A143" s="240"/>
      <c r="B143" s="232"/>
      <c r="C143" s="72" t="s">
        <v>251</v>
      </c>
      <c r="D143" s="73" t="s">
        <v>30</v>
      </c>
      <c r="E143" s="63" t="s">
        <v>120</v>
      </c>
      <c r="F143" s="165" t="s">
        <v>113</v>
      </c>
      <c r="G143" s="73" t="s">
        <v>252</v>
      </c>
      <c r="H143" s="74"/>
      <c r="I143" s="21">
        <f aca="true" t="shared" si="13" ref="I143:J145">I144</f>
        <v>1528.5</v>
      </c>
      <c r="J143" s="21">
        <f t="shared" si="13"/>
        <v>0</v>
      </c>
      <c r="K143" s="126">
        <f>K144</f>
        <v>0</v>
      </c>
    </row>
    <row r="144" spans="1:11" ht="56.25">
      <c r="A144" s="240"/>
      <c r="B144" s="232"/>
      <c r="C144" s="127" t="s">
        <v>254</v>
      </c>
      <c r="D144" s="73" t="s">
        <v>30</v>
      </c>
      <c r="E144" s="63" t="s">
        <v>120</v>
      </c>
      <c r="F144" s="165" t="s">
        <v>113</v>
      </c>
      <c r="G144" s="73" t="s">
        <v>253</v>
      </c>
      <c r="H144" s="132"/>
      <c r="I144" s="148">
        <f t="shared" si="13"/>
        <v>1528.5</v>
      </c>
      <c r="J144" s="148">
        <f t="shared" si="13"/>
        <v>0</v>
      </c>
      <c r="K144" s="149">
        <f>K145</f>
        <v>0</v>
      </c>
    </row>
    <row r="145" spans="1:11" ht="37.5">
      <c r="A145" s="240"/>
      <c r="B145" s="232"/>
      <c r="C145" s="160" t="s">
        <v>257</v>
      </c>
      <c r="D145" s="53" t="s">
        <v>30</v>
      </c>
      <c r="E145" s="53" t="s">
        <v>120</v>
      </c>
      <c r="F145" s="154" t="s">
        <v>113</v>
      </c>
      <c r="G145" s="107" t="s">
        <v>258</v>
      </c>
      <c r="H145" s="117"/>
      <c r="I145" s="19">
        <f t="shared" si="13"/>
        <v>1528.5</v>
      </c>
      <c r="J145" s="19">
        <f t="shared" si="13"/>
        <v>0</v>
      </c>
      <c r="K145" s="125">
        <f>K146</f>
        <v>0</v>
      </c>
    </row>
    <row r="146" spans="1:11" ht="36">
      <c r="A146" s="240"/>
      <c r="B146" s="232"/>
      <c r="C146" s="122" t="s">
        <v>204</v>
      </c>
      <c r="D146" s="83" t="s">
        <v>30</v>
      </c>
      <c r="E146" s="83" t="s">
        <v>120</v>
      </c>
      <c r="F146" s="155" t="s">
        <v>113</v>
      </c>
      <c r="G146" s="83" t="s">
        <v>258</v>
      </c>
      <c r="H146" s="83" t="s">
        <v>194</v>
      </c>
      <c r="I146" s="20">
        <f>183.4+1345.1</f>
        <v>1528.5</v>
      </c>
      <c r="J146" s="20">
        <v>0</v>
      </c>
      <c r="K146" s="131">
        <v>0</v>
      </c>
    </row>
    <row r="147" spans="1:11" ht="18.75">
      <c r="A147" s="240"/>
      <c r="B147" s="232"/>
      <c r="C147" s="40" t="s">
        <v>46</v>
      </c>
      <c r="D147" s="63" t="s">
        <v>30</v>
      </c>
      <c r="E147" s="38" t="s">
        <v>120</v>
      </c>
      <c r="F147" s="38" t="s">
        <v>113</v>
      </c>
      <c r="G147" s="38" t="s">
        <v>60</v>
      </c>
      <c r="H147" s="38"/>
      <c r="I147" s="41">
        <f>I148</f>
        <v>4561.700000000001</v>
      </c>
      <c r="J147" s="41">
        <f>J148</f>
        <v>4016.4</v>
      </c>
      <c r="K147" s="42">
        <f>K148</f>
        <v>886.8</v>
      </c>
    </row>
    <row r="148" spans="1:11" ht="18.75">
      <c r="A148" s="240"/>
      <c r="B148" s="232"/>
      <c r="C148" s="40" t="s">
        <v>47</v>
      </c>
      <c r="D148" s="63" t="s">
        <v>30</v>
      </c>
      <c r="E148" s="38" t="s">
        <v>120</v>
      </c>
      <c r="F148" s="38" t="s">
        <v>113</v>
      </c>
      <c r="G148" s="38" t="s">
        <v>61</v>
      </c>
      <c r="H148" s="38"/>
      <c r="I148" s="41">
        <f>I153+I151+I149</f>
        <v>4561.700000000001</v>
      </c>
      <c r="J148" s="41">
        <f>J153+J151+J149</f>
        <v>4016.4</v>
      </c>
      <c r="K148" s="42">
        <f>K153+K151+K149</f>
        <v>886.8</v>
      </c>
    </row>
    <row r="149" spans="1:11" ht="56.25">
      <c r="A149" s="240"/>
      <c r="B149" s="232"/>
      <c r="C149" s="43" t="s">
        <v>207</v>
      </c>
      <c r="D149" s="45" t="s">
        <v>30</v>
      </c>
      <c r="E149" s="45" t="s">
        <v>120</v>
      </c>
      <c r="F149" s="45" t="s">
        <v>113</v>
      </c>
      <c r="G149" s="45" t="s">
        <v>208</v>
      </c>
      <c r="H149" s="166"/>
      <c r="I149" s="167">
        <f>I150</f>
        <v>0</v>
      </c>
      <c r="J149" s="168">
        <f>J150</f>
        <v>0</v>
      </c>
      <c r="K149" s="169">
        <f>K150</f>
        <v>151.69999999999993</v>
      </c>
    </row>
    <row r="150" spans="1:11" ht="18.75">
      <c r="A150" s="240"/>
      <c r="B150" s="232"/>
      <c r="C150" s="48" t="s">
        <v>203</v>
      </c>
      <c r="D150" s="49" t="s">
        <v>30</v>
      </c>
      <c r="E150" s="49" t="s">
        <v>120</v>
      </c>
      <c r="F150" s="49" t="s">
        <v>113</v>
      </c>
      <c r="G150" s="49" t="s">
        <v>208</v>
      </c>
      <c r="H150" s="49" t="s">
        <v>195</v>
      </c>
      <c r="I150" s="70">
        <v>0</v>
      </c>
      <c r="J150" s="50">
        <f>633.3-633.3</f>
        <v>0</v>
      </c>
      <c r="K150" s="51">
        <f>1897.1-1080-665.4</f>
        <v>151.69999999999993</v>
      </c>
    </row>
    <row r="151" spans="1:11" ht="40.5" customHeight="1">
      <c r="A151" s="240"/>
      <c r="B151" s="232"/>
      <c r="C151" s="170" t="s">
        <v>156</v>
      </c>
      <c r="D151" s="171" t="s">
        <v>30</v>
      </c>
      <c r="E151" s="171" t="s">
        <v>120</v>
      </c>
      <c r="F151" s="171" t="s">
        <v>113</v>
      </c>
      <c r="G151" s="171" t="s">
        <v>155</v>
      </c>
      <c r="H151" s="100"/>
      <c r="I151" s="167">
        <f>I152</f>
        <v>198.1</v>
      </c>
      <c r="J151" s="167">
        <f>J152</f>
        <v>8</v>
      </c>
      <c r="K151" s="167">
        <f>K152</f>
        <v>235.1</v>
      </c>
    </row>
    <row r="152" spans="1:11" ht="36">
      <c r="A152" s="240"/>
      <c r="B152" s="232"/>
      <c r="C152" s="57" t="s">
        <v>204</v>
      </c>
      <c r="D152" s="58" t="s">
        <v>30</v>
      </c>
      <c r="E152" s="58" t="s">
        <v>120</v>
      </c>
      <c r="F152" s="58" t="s">
        <v>113</v>
      </c>
      <c r="G152" s="58" t="s">
        <v>155</v>
      </c>
      <c r="H152" s="58" t="s">
        <v>194</v>
      </c>
      <c r="I152" s="61">
        <f>217.4-19.3</f>
        <v>198.1</v>
      </c>
      <c r="J152" s="61">
        <f>226.1-218.1</f>
        <v>8</v>
      </c>
      <c r="K152" s="68">
        <v>235.1</v>
      </c>
    </row>
    <row r="153" spans="1:11" ht="18.75">
      <c r="A153" s="240"/>
      <c r="B153" s="232"/>
      <c r="C153" s="101" t="s">
        <v>104</v>
      </c>
      <c r="D153" s="102" t="s">
        <v>30</v>
      </c>
      <c r="E153" s="102" t="s">
        <v>120</v>
      </c>
      <c r="F153" s="102" t="s">
        <v>113</v>
      </c>
      <c r="G153" s="102" t="s">
        <v>103</v>
      </c>
      <c r="H153" s="104"/>
      <c r="I153" s="105">
        <f>I154+I155</f>
        <v>4363.6</v>
      </c>
      <c r="J153" s="105">
        <f>J154+J155</f>
        <v>4008.4</v>
      </c>
      <c r="K153" s="106">
        <f>K154+K155</f>
        <v>500</v>
      </c>
    </row>
    <row r="154" spans="1:11" ht="36">
      <c r="A154" s="240"/>
      <c r="B154" s="232"/>
      <c r="C154" s="172" t="s">
        <v>204</v>
      </c>
      <c r="D154" s="164" t="s">
        <v>30</v>
      </c>
      <c r="E154" s="164" t="s">
        <v>120</v>
      </c>
      <c r="F154" s="164" t="s">
        <v>113</v>
      </c>
      <c r="G154" s="164" t="s">
        <v>103</v>
      </c>
      <c r="H154" s="164" t="s">
        <v>194</v>
      </c>
      <c r="I154" s="173">
        <f>300+63.6</f>
        <v>363.6</v>
      </c>
      <c r="J154" s="173">
        <f>605-446.7+0.1-150</f>
        <v>8.400000000000006</v>
      </c>
      <c r="K154" s="174">
        <v>500</v>
      </c>
    </row>
    <row r="155" spans="1:11" ht="36">
      <c r="A155" s="240"/>
      <c r="B155" s="232"/>
      <c r="C155" s="175" t="s">
        <v>211</v>
      </c>
      <c r="D155" s="49" t="s">
        <v>30</v>
      </c>
      <c r="E155" s="49" t="s">
        <v>120</v>
      </c>
      <c r="F155" s="49" t="s">
        <v>113</v>
      </c>
      <c r="G155" s="49" t="s">
        <v>103</v>
      </c>
      <c r="H155" s="49" t="s">
        <v>210</v>
      </c>
      <c r="I155" s="20">
        <v>4000</v>
      </c>
      <c r="J155" s="20">
        <v>4000</v>
      </c>
      <c r="K155" s="131">
        <v>0</v>
      </c>
    </row>
    <row r="156" spans="1:11" ht="18.75">
      <c r="A156" s="240"/>
      <c r="B156" s="232"/>
      <c r="C156" s="37" t="s">
        <v>13</v>
      </c>
      <c r="D156" s="97" t="s">
        <v>30</v>
      </c>
      <c r="E156" s="34" t="s">
        <v>120</v>
      </c>
      <c r="F156" s="176" t="s">
        <v>114</v>
      </c>
      <c r="G156" s="92"/>
      <c r="H156" s="92"/>
      <c r="I156" s="98">
        <f>I161+I157+I174</f>
        <v>7159.299999999999</v>
      </c>
      <c r="J156" s="98">
        <f>J161+J157</f>
        <v>1741.1</v>
      </c>
      <c r="K156" s="98">
        <f>K161+K157</f>
        <v>2866.7</v>
      </c>
    </row>
    <row r="157" spans="1:11" ht="61.5" customHeight="1">
      <c r="A157" s="240"/>
      <c r="B157" s="232"/>
      <c r="C157" s="72" t="s">
        <v>234</v>
      </c>
      <c r="D157" s="73" t="s">
        <v>30</v>
      </c>
      <c r="E157" s="63" t="s">
        <v>120</v>
      </c>
      <c r="F157" s="73" t="s">
        <v>114</v>
      </c>
      <c r="G157" s="73" t="s">
        <v>101</v>
      </c>
      <c r="H157" s="74"/>
      <c r="I157" s="21">
        <f aca="true" t="shared" si="14" ref="I157:J159">I158</f>
        <v>51.699999999999996</v>
      </c>
      <c r="J157" s="21">
        <f t="shared" si="14"/>
        <v>48.7</v>
      </c>
      <c r="K157" s="126">
        <f>K158</f>
        <v>50.6</v>
      </c>
    </row>
    <row r="158" spans="1:11" ht="37.5">
      <c r="A158" s="240"/>
      <c r="B158" s="232"/>
      <c r="C158" s="127" t="s">
        <v>100</v>
      </c>
      <c r="D158" s="73" t="s">
        <v>30</v>
      </c>
      <c r="E158" s="63" t="s">
        <v>120</v>
      </c>
      <c r="F158" s="73" t="s">
        <v>114</v>
      </c>
      <c r="G158" s="73" t="s">
        <v>102</v>
      </c>
      <c r="H158" s="132"/>
      <c r="I158" s="148">
        <f t="shared" si="14"/>
        <v>51.699999999999996</v>
      </c>
      <c r="J158" s="148">
        <f t="shared" si="14"/>
        <v>48.7</v>
      </c>
      <c r="K158" s="149">
        <f>K159</f>
        <v>50.6</v>
      </c>
    </row>
    <row r="159" spans="1:11" ht="33.75" customHeight="1">
      <c r="A159" s="240"/>
      <c r="B159" s="232"/>
      <c r="C159" s="160" t="s">
        <v>225</v>
      </c>
      <c r="D159" s="53" t="s">
        <v>30</v>
      </c>
      <c r="E159" s="53" t="s">
        <v>120</v>
      </c>
      <c r="F159" s="107" t="s">
        <v>114</v>
      </c>
      <c r="G159" s="107" t="s">
        <v>223</v>
      </c>
      <c r="H159" s="117"/>
      <c r="I159" s="19">
        <f t="shared" si="14"/>
        <v>51.699999999999996</v>
      </c>
      <c r="J159" s="19">
        <f t="shared" si="14"/>
        <v>48.7</v>
      </c>
      <c r="K159" s="125">
        <f>K160</f>
        <v>50.6</v>
      </c>
    </row>
    <row r="160" spans="1:11" ht="36">
      <c r="A160" s="240"/>
      <c r="B160" s="232"/>
      <c r="C160" s="122" t="s">
        <v>204</v>
      </c>
      <c r="D160" s="83" t="s">
        <v>30</v>
      </c>
      <c r="E160" s="83" t="s">
        <v>120</v>
      </c>
      <c r="F160" s="83" t="s">
        <v>114</v>
      </c>
      <c r="G160" s="83" t="s">
        <v>223</v>
      </c>
      <c r="H160" s="83" t="s">
        <v>194</v>
      </c>
      <c r="I160" s="20">
        <f>46.8+5.5-0.6</f>
        <v>51.699999999999996</v>
      </c>
      <c r="J160" s="20">
        <v>48.7</v>
      </c>
      <c r="K160" s="131">
        <v>50.6</v>
      </c>
    </row>
    <row r="161" spans="1:11" ht="75">
      <c r="A161" s="240"/>
      <c r="B161" s="232"/>
      <c r="C161" s="40" t="s">
        <v>129</v>
      </c>
      <c r="D161" s="38" t="s">
        <v>30</v>
      </c>
      <c r="E161" s="102" t="s">
        <v>120</v>
      </c>
      <c r="F161" s="99" t="s">
        <v>114</v>
      </c>
      <c r="G161" s="99" t="s">
        <v>130</v>
      </c>
      <c r="H161" s="87"/>
      <c r="I161" s="41">
        <f>I162</f>
        <v>4091.5999999999995</v>
      </c>
      <c r="J161" s="41">
        <f>J162</f>
        <v>1692.3999999999999</v>
      </c>
      <c r="K161" s="42">
        <f>K162</f>
        <v>2816.1</v>
      </c>
    </row>
    <row r="162" spans="1:11" ht="36" customHeight="1">
      <c r="A162" s="240"/>
      <c r="B162" s="232"/>
      <c r="C162" s="40" t="s">
        <v>132</v>
      </c>
      <c r="D162" s="38" t="s">
        <v>30</v>
      </c>
      <c r="E162" s="102" t="s">
        <v>120</v>
      </c>
      <c r="F162" s="99" t="s">
        <v>114</v>
      </c>
      <c r="G162" s="99" t="s">
        <v>131</v>
      </c>
      <c r="H162" s="38"/>
      <c r="I162" s="28">
        <f>I163+I168+I166+I172+I170</f>
        <v>4091.5999999999995</v>
      </c>
      <c r="J162" s="28">
        <f>J163+J168+J166+J172+J170</f>
        <v>1692.3999999999999</v>
      </c>
      <c r="K162" s="28">
        <f>K163+K168+K166+K172+K170</f>
        <v>2816.1</v>
      </c>
    </row>
    <row r="163" spans="1:11" ht="18.75">
      <c r="A163" s="240"/>
      <c r="B163" s="232"/>
      <c r="C163" s="114" t="s">
        <v>84</v>
      </c>
      <c r="D163" s="54" t="s">
        <v>30</v>
      </c>
      <c r="E163" s="54" t="s">
        <v>120</v>
      </c>
      <c r="F163" s="99" t="s">
        <v>114</v>
      </c>
      <c r="G163" s="99" t="s">
        <v>133</v>
      </c>
      <c r="H163" s="54"/>
      <c r="I163" s="95">
        <f>I164+I165</f>
        <v>1029</v>
      </c>
      <c r="J163" s="177">
        <f>J164</f>
        <v>1074.6</v>
      </c>
      <c r="K163" s="178">
        <f>K164</f>
        <v>1117.1</v>
      </c>
    </row>
    <row r="164" spans="1:11" ht="36">
      <c r="A164" s="240"/>
      <c r="B164" s="232"/>
      <c r="C164" s="57" t="s">
        <v>204</v>
      </c>
      <c r="D164" s="58" t="s">
        <v>30</v>
      </c>
      <c r="E164" s="58" t="s">
        <v>120</v>
      </c>
      <c r="F164" s="58" t="s">
        <v>114</v>
      </c>
      <c r="G164" s="58" t="s">
        <v>133</v>
      </c>
      <c r="H164" s="58" t="s">
        <v>194</v>
      </c>
      <c r="I164" s="59">
        <f>1033.4+50-3.5-60.7</f>
        <v>1019.2</v>
      </c>
      <c r="J164" s="59">
        <v>1074.6</v>
      </c>
      <c r="K164" s="60">
        <v>1117.1</v>
      </c>
    </row>
    <row r="165" spans="1:11" ht="18.75">
      <c r="A165" s="240"/>
      <c r="B165" s="232"/>
      <c r="C165" s="48" t="s">
        <v>203</v>
      </c>
      <c r="D165" s="49" t="s">
        <v>30</v>
      </c>
      <c r="E165" s="49" t="s">
        <v>120</v>
      </c>
      <c r="F165" s="49" t="s">
        <v>114</v>
      </c>
      <c r="G165" s="49" t="s">
        <v>133</v>
      </c>
      <c r="H165" s="49">
        <v>800</v>
      </c>
      <c r="I165" s="50">
        <v>9.8</v>
      </c>
      <c r="J165" s="50">
        <v>0</v>
      </c>
      <c r="K165" s="51">
        <v>0</v>
      </c>
    </row>
    <row r="166" spans="1:11" ht="18.75">
      <c r="A166" s="240"/>
      <c r="B166" s="232"/>
      <c r="C166" s="114" t="s">
        <v>213</v>
      </c>
      <c r="D166" s="54" t="s">
        <v>30</v>
      </c>
      <c r="E166" s="54" t="s">
        <v>120</v>
      </c>
      <c r="F166" s="99" t="s">
        <v>114</v>
      </c>
      <c r="G166" s="99" t="s">
        <v>212</v>
      </c>
      <c r="H166" s="54"/>
      <c r="I166" s="95">
        <f>I167</f>
        <v>594.2</v>
      </c>
      <c r="J166" s="95">
        <f>J167</f>
        <v>104</v>
      </c>
      <c r="K166" s="96">
        <f>K167</f>
        <v>540</v>
      </c>
    </row>
    <row r="167" spans="1:11" ht="36">
      <c r="A167" s="240"/>
      <c r="B167" s="232"/>
      <c r="C167" s="122" t="s">
        <v>204</v>
      </c>
      <c r="D167" s="49" t="s">
        <v>30</v>
      </c>
      <c r="E167" s="49" t="s">
        <v>120</v>
      </c>
      <c r="F167" s="49" t="s">
        <v>114</v>
      </c>
      <c r="G167" s="49" t="s">
        <v>212</v>
      </c>
      <c r="H167" s="49" t="s">
        <v>194</v>
      </c>
      <c r="I167" s="70">
        <f>500+100-5.8</f>
        <v>594.2</v>
      </c>
      <c r="J167" s="70">
        <v>104</v>
      </c>
      <c r="K167" s="71">
        <v>540</v>
      </c>
    </row>
    <row r="168" spans="1:11" ht="75">
      <c r="A168" s="240"/>
      <c r="B168" s="232"/>
      <c r="C168" s="114" t="s">
        <v>152</v>
      </c>
      <c r="D168" s="53" t="s">
        <v>30</v>
      </c>
      <c r="E168" s="54" t="s">
        <v>120</v>
      </c>
      <c r="F168" s="54" t="s">
        <v>114</v>
      </c>
      <c r="G168" s="99" t="s">
        <v>145</v>
      </c>
      <c r="H168" s="164"/>
      <c r="I168" s="130">
        <f>I169</f>
        <v>1731.3999999999999</v>
      </c>
      <c r="J168" s="130">
        <f>J169</f>
        <v>513.8</v>
      </c>
      <c r="K168" s="179">
        <f>K169</f>
        <v>1159</v>
      </c>
    </row>
    <row r="169" spans="1:11" ht="36">
      <c r="A169" s="240"/>
      <c r="B169" s="232"/>
      <c r="C169" s="122" t="s">
        <v>204</v>
      </c>
      <c r="D169" s="83" t="s">
        <v>30</v>
      </c>
      <c r="E169" s="49" t="s">
        <v>120</v>
      </c>
      <c r="F169" s="49" t="s">
        <v>114</v>
      </c>
      <c r="G169" s="49" t="s">
        <v>145</v>
      </c>
      <c r="H169" s="49" t="s">
        <v>194</v>
      </c>
      <c r="I169" s="70">
        <f>197.9+487.6-3.5+137.8+3.5+220.1-2.7+690.7</f>
        <v>1731.3999999999999</v>
      </c>
      <c r="J169" s="70">
        <f>638.8-125</f>
        <v>513.8</v>
      </c>
      <c r="K169" s="71">
        <f>1044.4+114.6</f>
        <v>1159</v>
      </c>
    </row>
    <row r="170" spans="1:11" ht="18.75">
      <c r="A170" s="240"/>
      <c r="B170" s="232"/>
      <c r="C170" s="114" t="s">
        <v>246</v>
      </c>
      <c r="D170" s="53" t="s">
        <v>30</v>
      </c>
      <c r="E170" s="54" t="s">
        <v>120</v>
      </c>
      <c r="F170" s="54" t="s">
        <v>114</v>
      </c>
      <c r="G170" s="99" t="s">
        <v>245</v>
      </c>
      <c r="H170" s="164"/>
      <c r="I170" s="130">
        <f>I171</f>
        <v>0.2</v>
      </c>
      <c r="J170" s="130">
        <f>J171</f>
        <v>0</v>
      </c>
      <c r="K170" s="179">
        <f>K171</f>
        <v>0</v>
      </c>
    </row>
    <row r="171" spans="1:11" ht="36">
      <c r="A171" s="240"/>
      <c r="B171" s="232"/>
      <c r="C171" s="122" t="s">
        <v>204</v>
      </c>
      <c r="D171" s="83" t="s">
        <v>30</v>
      </c>
      <c r="E171" s="49" t="s">
        <v>120</v>
      </c>
      <c r="F171" s="49" t="s">
        <v>114</v>
      </c>
      <c r="G171" s="49" t="s">
        <v>245</v>
      </c>
      <c r="H171" s="49" t="s">
        <v>194</v>
      </c>
      <c r="I171" s="70">
        <v>0.2</v>
      </c>
      <c r="J171" s="70">
        <v>0</v>
      </c>
      <c r="K171" s="71">
        <v>0</v>
      </c>
    </row>
    <row r="172" spans="1:11" ht="37.5">
      <c r="A172" s="240"/>
      <c r="B172" s="232"/>
      <c r="C172" s="52" t="s">
        <v>209</v>
      </c>
      <c r="D172" s="53" t="s">
        <v>30</v>
      </c>
      <c r="E172" s="54" t="s">
        <v>120</v>
      </c>
      <c r="F172" s="54" t="s">
        <v>114</v>
      </c>
      <c r="G172" s="99" t="s">
        <v>224</v>
      </c>
      <c r="H172" s="164"/>
      <c r="I172" s="130">
        <f>I173</f>
        <v>736.8</v>
      </c>
      <c r="J172" s="130">
        <f>J173</f>
        <v>0</v>
      </c>
      <c r="K172" s="179">
        <f>K173</f>
        <v>0</v>
      </c>
    </row>
    <row r="173" spans="1:11" ht="36">
      <c r="A173" s="240"/>
      <c r="B173" s="232"/>
      <c r="C173" s="122" t="s">
        <v>204</v>
      </c>
      <c r="D173" s="83" t="s">
        <v>30</v>
      </c>
      <c r="E173" s="49" t="s">
        <v>120</v>
      </c>
      <c r="F173" s="49" t="s">
        <v>114</v>
      </c>
      <c r="G173" s="49" t="s">
        <v>224</v>
      </c>
      <c r="H173" s="49" t="s">
        <v>194</v>
      </c>
      <c r="I173" s="70">
        <v>736.8</v>
      </c>
      <c r="J173" s="70">
        <v>0</v>
      </c>
      <c r="K173" s="71">
        <v>0</v>
      </c>
    </row>
    <row r="174" spans="1:11" ht="18.75">
      <c r="A174" s="240"/>
      <c r="B174" s="232"/>
      <c r="C174" s="40" t="s">
        <v>46</v>
      </c>
      <c r="D174" s="63" t="s">
        <v>30</v>
      </c>
      <c r="E174" s="38" t="s">
        <v>120</v>
      </c>
      <c r="F174" s="180" t="s">
        <v>114</v>
      </c>
      <c r="G174" s="38" t="s">
        <v>60</v>
      </c>
      <c r="H174" s="38"/>
      <c r="I174" s="28">
        <f>I175</f>
        <v>3016</v>
      </c>
      <c r="J174" s="28">
        <f>J175</f>
        <v>0</v>
      </c>
      <c r="K174" s="64">
        <f>K175</f>
        <v>0</v>
      </c>
    </row>
    <row r="175" spans="1:11" ht="18.75">
      <c r="A175" s="240"/>
      <c r="B175" s="232"/>
      <c r="C175" s="40" t="s">
        <v>47</v>
      </c>
      <c r="D175" s="63" t="s">
        <v>30</v>
      </c>
      <c r="E175" s="38" t="s">
        <v>120</v>
      </c>
      <c r="F175" s="180" t="s">
        <v>114</v>
      </c>
      <c r="G175" s="38" t="s">
        <v>61</v>
      </c>
      <c r="H175" s="38"/>
      <c r="I175" s="28">
        <f>I178+I176</f>
        <v>3016</v>
      </c>
      <c r="J175" s="28">
        <f>J178</f>
        <v>0</v>
      </c>
      <c r="K175" s="28">
        <f>K178</f>
        <v>0</v>
      </c>
    </row>
    <row r="176" spans="1:11" ht="37.5">
      <c r="A176" s="240"/>
      <c r="B176" s="232"/>
      <c r="C176" s="101" t="s">
        <v>250</v>
      </c>
      <c r="D176" s="102" t="s">
        <v>30</v>
      </c>
      <c r="E176" s="102" t="s">
        <v>120</v>
      </c>
      <c r="F176" s="181" t="s">
        <v>114</v>
      </c>
      <c r="G176" s="102" t="s">
        <v>249</v>
      </c>
      <c r="H176" s="104"/>
      <c r="I176" s="105">
        <f>I177</f>
        <v>16</v>
      </c>
      <c r="J176" s="105">
        <f>J177</f>
        <v>0</v>
      </c>
      <c r="K176" s="105">
        <f>K177</f>
        <v>0</v>
      </c>
    </row>
    <row r="177" spans="1:11" ht="36">
      <c r="A177" s="240"/>
      <c r="B177" s="232"/>
      <c r="C177" s="172" t="s">
        <v>204</v>
      </c>
      <c r="D177" s="164" t="s">
        <v>30</v>
      </c>
      <c r="E177" s="164" t="s">
        <v>120</v>
      </c>
      <c r="F177" s="182" t="s">
        <v>114</v>
      </c>
      <c r="G177" s="164" t="s">
        <v>249</v>
      </c>
      <c r="H177" s="164" t="s">
        <v>194</v>
      </c>
      <c r="I177" s="173">
        <f>8+8</f>
        <v>16</v>
      </c>
      <c r="J177" s="173">
        <v>0</v>
      </c>
      <c r="K177" s="174">
        <v>0</v>
      </c>
    </row>
    <row r="178" spans="1:11" ht="93.75">
      <c r="A178" s="240"/>
      <c r="B178" s="232"/>
      <c r="C178" s="101" t="s">
        <v>248</v>
      </c>
      <c r="D178" s="102" t="s">
        <v>30</v>
      </c>
      <c r="E178" s="102" t="s">
        <v>120</v>
      </c>
      <c r="F178" s="181" t="s">
        <v>114</v>
      </c>
      <c r="G178" s="102" t="s">
        <v>247</v>
      </c>
      <c r="H178" s="104"/>
      <c r="I178" s="105">
        <f>I179</f>
        <v>3000</v>
      </c>
      <c r="J178" s="105">
        <f>J179</f>
        <v>0</v>
      </c>
      <c r="K178" s="105">
        <f>K179</f>
        <v>0</v>
      </c>
    </row>
    <row r="179" spans="1:11" ht="36">
      <c r="A179" s="240"/>
      <c r="B179" s="232"/>
      <c r="C179" s="172" t="s">
        <v>204</v>
      </c>
      <c r="D179" s="164" t="s">
        <v>30</v>
      </c>
      <c r="E179" s="164" t="s">
        <v>120</v>
      </c>
      <c r="F179" s="182" t="s">
        <v>114</v>
      </c>
      <c r="G179" s="164" t="s">
        <v>247</v>
      </c>
      <c r="H179" s="164" t="s">
        <v>194</v>
      </c>
      <c r="I179" s="173">
        <v>3000</v>
      </c>
      <c r="J179" s="173">
        <v>0</v>
      </c>
      <c r="K179" s="174">
        <v>0</v>
      </c>
    </row>
    <row r="180" spans="1:11" ht="18.75">
      <c r="A180" s="240"/>
      <c r="B180" s="232"/>
      <c r="C180" s="72" t="s">
        <v>49</v>
      </c>
      <c r="D180" s="63" t="s">
        <v>30</v>
      </c>
      <c r="E180" s="86" t="s">
        <v>117</v>
      </c>
      <c r="F180" s="87"/>
      <c r="G180" s="87" t="s">
        <v>21</v>
      </c>
      <c r="H180" s="87" t="s">
        <v>21</v>
      </c>
      <c r="I180" s="21">
        <f>I181+I190</f>
        <v>8260.4</v>
      </c>
      <c r="J180" s="21">
        <f>J181+J190</f>
        <v>5516.200000000001</v>
      </c>
      <c r="K180" s="126">
        <f>K181+K190</f>
        <v>5803.599999999999</v>
      </c>
    </row>
    <row r="181" spans="1:11" ht="18.75">
      <c r="A181" s="240"/>
      <c r="B181" s="232"/>
      <c r="C181" s="72" t="s">
        <v>22</v>
      </c>
      <c r="D181" s="73" t="s">
        <v>30</v>
      </c>
      <c r="E181" s="86" t="s">
        <v>117</v>
      </c>
      <c r="F181" s="54" t="s">
        <v>112</v>
      </c>
      <c r="G181" s="99" t="s">
        <v>21</v>
      </c>
      <c r="H181" s="99" t="s">
        <v>21</v>
      </c>
      <c r="I181" s="19">
        <f aca="true" t="shared" si="15" ref="I181:K182">I182</f>
        <v>8159.8</v>
      </c>
      <c r="J181" s="19">
        <f t="shared" si="15"/>
        <v>5516.200000000001</v>
      </c>
      <c r="K181" s="125">
        <f t="shared" si="15"/>
        <v>5803.599999999999</v>
      </c>
    </row>
    <row r="182" spans="1:11" ht="56.25" customHeight="1">
      <c r="A182" s="240"/>
      <c r="B182" s="232"/>
      <c r="C182" s="183" t="s">
        <v>51</v>
      </c>
      <c r="D182" s="184" t="s">
        <v>30</v>
      </c>
      <c r="E182" s="34" t="s">
        <v>117</v>
      </c>
      <c r="F182" s="38" t="s">
        <v>112</v>
      </c>
      <c r="G182" s="38" t="s">
        <v>89</v>
      </c>
      <c r="H182" s="99"/>
      <c r="I182" s="19">
        <f t="shared" si="15"/>
        <v>8159.8</v>
      </c>
      <c r="J182" s="19">
        <f t="shared" si="15"/>
        <v>5516.200000000001</v>
      </c>
      <c r="K182" s="125">
        <f t="shared" si="15"/>
        <v>5803.599999999999</v>
      </c>
    </row>
    <row r="183" spans="1:11" ht="36.75" customHeight="1">
      <c r="A183" s="240"/>
      <c r="B183" s="232"/>
      <c r="C183" s="170" t="s">
        <v>91</v>
      </c>
      <c r="D183" s="107" t="s">
        <v>30</v>
      </c>
      <c r="E183" s="38" t="s">
        <v>117</v>
      </c>
      <c r="F183" s="38" t="s">
        <v>112</v>
      </c>
      <c r="G183" s="38" t="s">
        <v>90</v>
      </c>
      <c r="H183" s="103"/>
      <c r="I183" s="151">
        <f>I184+I188</f>
        <v>8159.8</v>
      </c>
      <c r="J183" s="151">
        <f>J184+J188</f>
        <v>5516.200000000001</v>
      </c>
      <c r="K183" s="151">
        <f>K184+K188</f>
        <v>5803.599999999999</v>
      </c>
    </row>
    <row r="184" spans="1:11" ht="37.5">
      <c r="A184" s="240"/>
      <c r="B184" s="232"/>
      <c r="C184" s="101" t="s">
        <v>92</v>
      </c>
      <c r="D184" s="102" t="s">
        <v>30</v>
      </c>
      <c r="E184" s="103" t="s">
        <v>117</v>
      </c>
      <c r="F184" s="102" t="s">
        <v>112</v>
      </c>
      <c r="G184" s="102" t="s">
        <v>93</v>
      </c>
      <c r="H184" s="104"/>
      <c r="I184" s="151">
        <f>I185+I186+I187</f>
        <v>6151.400000000001</v>
      </c>
      <c r="J184" s="151">
        <f>J185+J186</f>
        <v>5516.200000000001</v>
      </c>
      <c r="K184" s="151">
        <f>K185+K186</f>
        <v>5803.599999999999</v>
      </c>
    </row>
    <row r="185" spans="1:11" ht="60.75" customHeight="1">
      <c r="A185" s="240"/>
      <c r="B185" s="232"/>
      <c r="C185" s="120" t="s">
        <v>199</v>
      </c>
      <c r="D185" s="117" t="s">
        <v>30</v>
      </c>
      <c r="E185" s="164" t="s">
        <v>117</v>
      </c>
      <c r="F185" s="164" t="s">
        <v>112</v>
      </c>
      <c r="G185" s="164" t="s">
        <v>93</v>
      </c>
      <c r="H185" s="164" t="s">
        <v>193</v>
      </c>
      <c r="I185" s="233">
        <f>3260.4+2.3-350.6-10+37.9+11.4</f>
        <v>2951.4000000000005</v>
      </c>
      <c r="J185" s="233">
        <v>4538.1</v>
      </c>
      <c r="K185" s="234">
        <v>4679.4</v>
      </c>
    </row>
    <row r="186" spans="1:11" ht="36">
      <c r="A186" s="240"/>
      <c r="B186" s="232"/>
      <c r="C186" s="57" t="s">
        <v>204</v>
      </c>
      <c r="D186" s="58" t="s">
        <v>30</v>
      </c>
      <c r="E186" s="58" t="s">
        <v>117</v>
      </c>
      <c r="F186" s="58" t="s">
        <v>112</v>
      </c>
      <c r="G186" s="58" t="s">
        <v>93</v>
      </c>
      <c r="H186" s="58" t="s">
        <v>194</v>
      </c>
      <c r="I186" s="18">
        <f>1919.5-315.2-169+593-203.4+600+480.9</f>
        <v>2905.7999999999997</v>
      </c>
      <c r="J186" s="18">
        <v>978.1</v>
      </c>
      <c r="K186" s="159">
        <v>1124.2</v>
      </c>
    </row>
    <row r="187" spans="1:11" ht="18.75">
      <c r="A187" s="240"/>
      <c r="B187" s="232"/>
      <c r="C187" s="122" t="s">
        <v>203</v>
      </c>
      <c r="D187" s="58" t="s">
        <v>30</v>
      </c>
      <c r="E187" s="58" t="s">
        <v>117</v>
      </c>
      <c r="F187" s="58" t="s">
        <v>112</v>
      </c>
      <c r="G187" s="58" t="s">
        <v>93</v>
      </c>
      <c r="H187" s="58">
        <v>800</v>
      </c>
      <c r="I187" s="18">
        <f>315.2+2-95.2+72.2</f>
        <v>294.2</v>
      </c>
      <c r="J187" s="18">
        <v>0</v>
      </c>
      <c r="K187" s="159">
        <v>0</v>
      </c>
    </row>
    <row r="188" spans="1:11" ht="111" customHeight="1">
      <c r="A188" s="240"/>
      <c r="B188" s="232"/>
      <c r="C188" s="114" t="s">
        <v>220</v>
      </c>
      <c r="D188" s="54" t="s">
        <v>30</v>
      </c>
      <c r="E188" s="99" t="s">
        <v>117</v>
      </c>
      <c r="F188" s="54" t="s">
        <v>112</v>
      </c>
      <c r="G188" s="54" t="s">
        <v>142</v>
      </c>
      <c r="H188" s="164"/>
      <c r="I188" s="19">
        <f>I189</f>
        <v>2008.3999999999999</v>
      </c>
      <c r="J188" s="19">
        <f>J189</f>
        <v>0</v>
      </c>
      <c r="K188" s="125">
        <f>K189</f>
        <v>0</v>
      </c>
    </row>
    <row r="189" spans="1:11" ht="55.5" customHeight="1">
      <c r="A189" s="240"/>
      <c r="B189" s="232"/>
      <c r="C189" s="48" t="s">
        <v>199</v>
      </c>
      <c r="D189" s="83" t="s">
        <v>30</v>
      </c>
      <c r="E189" s="49" t="s">
        <v>117</v>
      </c>
      <c r="F189" s="49" t="s">
        <v>112</v>
      </c>
      <c r="G189" s="49" t="s">
        <v>142</v>
      </c>
      <c r="H189" s="49" t="s">
        <v>193</v>
      </c>
      <c r="I189" s="20">
        <f>2008.3+0.1</f>
        <v>2008.3999999999999</v>
      </c>
      <c r="J189" s="20">
        <v>0</v>
      </c>
      <c r="K189" s="131">
        <v>0</v>
      </c>
    </row>
    <row r="190" spans="1:11" ht="18.75">
      <c r="A190" s="240"/>
      <c r="B190" s="232"/>
      <c r="C190" s="72" t="s">
        <v>42</v>
      </c>
      <c r="D190" s="63" t="s">
        <v>30</v>
      </c>
      <c r="E190" s="86" t="s">
        <v>117</v>
      </c>
      <c r="F190" s="38" t="s">
        <v>118</v>
      </c>
      <c r="G190" s="87"/>
      <c r="H190" s="87"/>
      <c r="I190" s="21">
        <f aca="true" t="shared" si="16" ref="I190:J193">I191</f>
        <v>100.6</v>
      </c>
      <c r="J190" s="21">
        <f t="shared" si="16"/>
        <v>0</v>
      </c>
      <c r="K190" s="126">
        <f>K191</f>
        <v>0</v>
      </c>
    </row>
    <row r="191" spans="1:11" ht="18.75">
      <c r="A191" s="240"/>
      <c r="B191" s="232"/>
      <c r="C191" s="40" t="s">
        <v>46</v>
      </c>
      <c r="D191" s="63" t="s">
        <v>30</v>
      </c>
      <c r="E191" s="38" t="s">
        <v>117</v>
      </c>
      <c r="F191" s="38" t="s">
        <v>118</v>
      </c>
      <c r="G191" s="38" t="s">
        <v>60</v>
      </c>
      <c r="H191" s="87"/>
      <c r="I191" s="21">
        <f t="shared" si="16"/>
        <v>100.6</v>
      </c>
      <c r="J191" s="21">
        <f t="shared" si="16"/>
        <v>0</v>
      </c>
      <c r="K191" s="126">
        <f>K192</f>
        <v>0</v>
      </c>
    </row>
    <row r="192" spans="1:11" ht="18.75">
      <c r="A192" s="240"/>
      <c r="B192" s="232"/>
      <c r="C192" s="40" t="s">
        <v>47</v>
      </c>
      <c r="D192" s="63" t="s">
        <v>30</v>
      </c>
      <c r="E192" s="38" t="s">
        <v>117</v>
      </c>
      <c r="F192" s="38" t="s">
        <v>118</v>
      </c>
      <c r="G192" s="38" t="s">
        <v>61</v>
      </c>
      <c r="H192" s="38"/>
      <c r="I192" s="21">
        <f t="shared" si="16"/>
        <v>100.6</v>
      </c>
      <c r="J192" s="21">
        <f t="shared" si="16"/>
        <v>0</v>
      </c>
      <c r="K192" s="126">
        <f>K193</f>
        <v>0</v>
      </c>
    </row>
    <row r="193" spans="1:11" ht="56.25">
      <c r="A193" s="240"/>
      <c r="B193" s="232"/>
      <c r="C193" s="88" t="s">
        <v>95</v>
      </c>
      <c r="D193" s="133" t="s">
        <v>30</v>
      </c>
      <c r="E193" s="89" t="s">
        <v>117</v>
      </c>
      <c r="F193" s="89" t="s">
        <v>118</v>
      </c>
      <c r="G193" s="89" t="s">
        <v>94</v>
      </c>
      <c r="H193" s="89"/>
      <c r="I193" s="22">
        <f t="shared" si="16"/>
        <v>100.6</v>
      </c>
      <c r="J193" s="22">
        <f t="shared" si="16"/>
        <v>0</v>
      </c>
      <c r="K193" s="90">
        <f>K194</f>
        <v>0</v>
      </c>
    </row>
    <row r="194" spans="1:11" ht="18.75">
      <c r="A194" s="240"/>
      <c r="B194" s="232"/>
      <c r="C194" s="91" t="s">
        <v>201</v>
      </c>
      <c r="D194" s="137" t="s">
        <v>30</v>
      </c>
      <c r="E194" s="93" t="s">
        <v>117</v>
      </c>
      <c r="F194" s="93" t="s">
        <v>118</v>
      </c>
      <c r="G194" s="93" t="s">
        <v>94</v>
      </c>
      <c r="H194" s="93" t="s">
        <v>196</v>
      </c>
      <c r="I194" s="23">
        <v>100.6</v>
      </c>
      <c r="J194" s="23">
        <v>0</v>
      </c>
      <c r="K194" s="94">
        <v>0</v>
      </c>
    </row>
    <row r="195" spans="1:11" ht="18.75">
      <c r="A195" s="240"/>
      <c r="B195" s="232"/>
      <c r="C195" s="40" t="s">
        <v>9</v>
      </c>
      <c r="D195" s="38" t="s">
        <v>30</v>
      </c>
      <c r="E195" s="38" t="s">
        <v>116</v>
      </c>
      <c r="F195" s="38"/>
      <c r="G195" s="38"/>
      <c r="H195" s="87"/>
      <c r="I195" s="21">
        <f>I196</f>
        <v>467.5</v>
      </c>
      <c r="J195" s="21">
        <f>J196</f>
        <v>448.8</v>
      </c>
      <c r="K195" s="21">
        <f>K196</f>
        <v>502.2</v>
      </c>
    </row>
    <row r="196" spans="1:11" ht="18.75">
      <c r="A196" s="240"/>
      <c r="B196" s="232"/>
      <c r="C196" s="183" t="s">
        <v>34</v>
      </c>
      <c r="D196" s="86" t="s">
        <v>30</v>
      </c>
      <c r="E196" s="38" t="s">
        <v>116</v>
      </c>
      <c r="F196" s="38" t="s">
        <v>112</v>
      </c>
      <c r="G196" s="171"/>
      <c r="H196" s="87"/>
      <c r="I196" s="24">
        <f aca="true" t="shared" si="17" ref="I196:J199">I197</f>
        <v>467.5</v>
      </c>
      <c r="J196" s="24">
        <f t="shared" si="17"/>
        <v>448.8</v>
      </c>
      <c r="K196" s="185">
        <f>K197</f>
        <v>502.2</v>
      </c>
    </row>
    <row r="197" spans="1:11" ht="18.75">
      <c r="A197" s="240"/>
      <c r="B197" s="232"/>
      <c r="C197" s="37" t="s">
        <v>46</v>
      </c>
      <c r="D197" s="97" t="s">
        <v>30</v>
      </c>
      <c r="E197" s="34" t="s">
        <v>116</v>
      </c>
      <c r="F197" s="34" t="s">
        <v>112</v>
      </c>
      <c r="G197" s="38" t="s">
        <v>60</v>
      </c>
      <c r="H197" s="92"/>
      <c r="I197" s="25">
        <f t="shared" si="17"/>
        <v>467.5</v>
      </c>
      <c r="J197" s="25">
        <f t="shared" si="17"/>
        <v>448.8</v>
      </c>
      <c r="K197" s="186">
        <f>K198</f>
        <v>502.2</v>
      </c>
    </row>
    <row r="198" spans="1:11" ht="18.75">
      <c r="A198" s="240"/>
      <c r="B198" s="232"/>
      <c r="C198" s="37" t="s">
        <v>47</v>
      </c>
      <c r="D198" s="34" t="s">
        <v>30</v>
      </c>
      <c r="E198" s="34" t="s">
        <v>116</v>
      </c>
      <c r="F198" s="34" t="s">
        <v>112</v>
      </c>
      <c r="G198" s="34" t="s">
        <v>61</v>
      </c>
      <c r="H198" s="34"/>
      <c r="I198" s="25">
        <f t="shared" si="17"/>
        <v>467.5</v>
      </c>
      <c r="J198" s="25">
        <f t="shared" si="17"/>
        <v>448.8</v>
      </c>
      <c r="K198" s="186">
        <f>K199</f>
        <v>502.2</v>
      </c>
    </row>
    <row r="199" spans="1:11" ht="18.75">
      <c r="A199" s="240"/>
      <c r="B199" s="232"/>
      <c r="C199" s="114" t="s">
        <v>85</v>
      </c>
      <c r="D199" s="107" t="s">
        <v>30</v>
      </c>
      <c r="E199" s="54" t="s">
        <v>116</v>
      </c>
      <c r="F199" s="54" t="s">
        <v>112</v>
      </c>
      <c r="G199" s="54" t="s">
        <v>86</v>
      </c>
      <c r="H199" s="164"/>
      <c r="I199" s="26">
        <f t="shared" si="17"/>
        <v>467.5</v>
      </c>
      <c r="J199" s="26">
        <f t="shared" si="17"/>
        <v>448.8</v>
      </c>
      <c r="K199" s="147">
        <f>K200</f>
        <v>502.2</v>
      </c>
    </row>
    <row r="200" spans="1:11" ht="18.75">
      <c r="A200" s="240"/>
      <c r="B200" s="232"/>
      <c r="C200" s="187" t="s">
        <v>200</v>
      </c>
      <c r="D200" s="140" t="s">
        <v>30</v>
      </c>
      <c r="E200" s="92" t="s">
        <v>116</v>
      </c>
      <c r="F200" s="92" t="s">
        <v>112</v>
      </c>
      <c r="G200" s="92" t="s">
        <v>86</v>
      </c>
      <c r="H200" s="92" t="s">
        <v>197</v>
      </c>
      <c r="I200" s="27">
        <f>447+20.5</f>
        <v>467.5</v>
      </c>
      <c r="J200" s="27">
        <v>448.8</v>
      </c>
      <c r="K200" s="188">
        <v>502.2</v>
      </c>
    </row>
    <row r="201" spans="1:11" ht="23.25" customHeight="1">
      <c r="A201" s="240"/>
      <c r="B201" s="232"/>
      <c r="C201" s="40" t="s">
        <v>1</v>
      </c>
      <c r="D201" s="34" t="s">
        <v>30</v>
      </c>
      <c r="E201" s="38" t="s">
        <v>115</v>
      </c>
      <c r="F201" s="87"/>
      <c r="G201" s="87"/>
      <c r="H201" s="87"/>
      <c r="I201" s="28">
        <f aca="true" t="shared" si="18" ref="I201:J205">I202</f>
        <v>35.6</v>
      </c>
      <c r="J201" s="28">
        <f t="shared" si="18"/>
        <v>100</v>
      </c>
      <c r="K201" s="64">
        <f>K202</f>
        <v>100</v>
      </c>
    </row>
    <row r="202" spans="1:11" ht="23.25" customHeight="1">
      <c r="A202" s="240"/>
      <c r="B202" s="232"/>
      <c r="C202" s="37" t="s">
        <v>41</v>
      </c>
      <c r="D202" s="34" t="s">
        <v>30</v>
      </c>
      <c r="E202" s="176" t="s">
        <v>115</v>
      </c>
      <c r="F202" s="34" t="s">
        <v>112</v>
      </c>
      <c r="G202" s="92"/>
      <c r="H202" s="92"/>
      <c r="I202" s="28">
        <f t="shared" si="18"/>
        <v>35.6</v>
      </c>
      <c r="J202" s="28">
        <f t="shared" si="18"/>
        <v>100</v>
      </c>
      <c r="K202" s="64">
        <f>K203</f>
        <v>100</v>
      </c>
    </row>
    <row r="203" spans="1:11" ht="23.25" customHeight="1">
      <c r="A203" s="240"/>
      <c r="B203" s="232"/>
      <c r="C203" s="40" t="s">
        <v>46</v>
      </c>
      <c r="D203" s="38" t="s">
        <v>30</v>
      </c>
      <c r="E203" s="86" t="s">
        <v>115</v>
      </c>
      <c r="F203" s="38" t="s">
        <v>112</v>
      </c>
      <c r="G203" s="38" t="s">
        <v>60</v>
      </c>
      <c r="H203" s="87" t="s">
        <v>21</v>
      </c>
      <c r="I203" s="28">
        <f t="shared" si="18"/>
        <v>35.6</v>
      </c>
      <c r="J203" s="28">
        <f t="shared" si="18"/>
        <v>100</v>
      </c>
      <c r="K203" s="64">
        <f>K204</f>
        <v>100</v>
      </c>
    </row>
    <row r="204" spans="1:11" ht="23.25" customHeight="1">
      <c r="A204" s="240"/>
      <c r="B204" s="232"/>
      <c r="C204" s="40" t="s">
        <v>47</v>
      </c>
      <c r="D204" s="38" t="s">
        <v>30</v>
      </c>
      <c r="E204" s="86" t="s">
        <v>115</v>
      </c>
      <c r="F204" s="38" t="s">
        <v>112</v>
      </c>
      <c r="G204" s="38" t="s">
        <v>61</v>
      </c>
      <c r="H204" s="87"/>
      <c r="I204" s="28">
        <f t="shared" si="18"/>
        <v>35.6</v>
      </c>
      <c r="J204" s="28">
        <f t="shared" si="18"/>
        <v>100</v>
      </c>
      <c r="K204" s="64">
        <f>K205</f>
        <v>100</v>
      </c>
    </row>
    <row r="205" spans="1:11" ht="22.5" customHeight="1">
      <c r="A205" s="240"/>
      <c r="B205" s="232"/>
      <c r="C205" s="43" t="s">
        <v>96</v>
      </c>
      <c r="D205" s="44" t="s">
        <v>30</v>
      </c>
      <c r="E205" s="189" t="s">
        <v>115</v>
      </c>
      <c r="F205" s="45" t="s">
        <v>112</v>
      </c>
      <c r="G205" s="45" t="s">
        <v>105</v>
      </c>
      <c r="H205" s="166"/>
      <c r="I205" s="66">
        <f t="shared" si="18"/>
        <v>35.6</v>
      </c>
      <c r="J205" s="66">
        <f t="shared" si="18"/>
        <v>100</v>
      </c>
      <c r="K205" s="67">
        <f>K206</f>
        <v>100</v>
      </c>
    </row>
    <row r="206" spans="1:11" ht="19.5" thickBot="1">
      <c r="A206" s="240"/>
      <c r="B206" s="232"/>
      <c r="C206" s="190" t="s">
        <v>202</v>
      </c>
      <c r="D206" s="58" t="s">
        <v>30</v>
      </c>
      <c r="E206" s="191" t="s">
        <v>115</v>
      </c>
      <c r="F206" s="191" t="s">
        <v>112</v>
      </c>
      <c r="G206" s="191" t="s">
        <v>105</v>
      </c>
      <c r="H206" s="191" t="s">
        <v>198</v>
      </c>
      <c r="I206" s="192">
        <f>100-50-14.4</f>
        <v>35.6</v>
      </c>
      <c r="J206" s="192">
        <v>100</v>
      </c>
      <c r="K206" s="193">
        <v>100</v>
      </c>
    </row>
    <row r="207" spans="1:11" ht="57" thickBot="1">
      <c r="A207" s="235" t="s">
        <v>35</v>
      </c>
      <c r="B207" s="236" t="s">
        <v>36</v>
      </c>
      <c r="C207" s="29" t="s">
        <v>111</v>
      </c>
      <c r="D207" s="30" t="s">
        <v>37</v>
      </c>
      <c r="E207" s="30"/>
      <c r="F207" s="194"/>
      <c r="G207" s="194"/>
      <c r="H207" s="194"/>
      <c r="I207" s="195">
        <f>I208</f>
        <v>1862.6999999999998</v>
      </c>
      <c r="J207" s="195">
        <f>J208</f>
        <v>1529.3</v>
      </c>
      <c r="K207" s="196">
        <f>K208</f>
        <v>1544.8</v>
      </c>
    </row>
    <row r="208" spans="1:11" ht="18.75">
      <c r="A208" s="237"/>
      <c r="B208" s="238"/>
      <c r="C208" s="33" t="s">
        <v>0</v>
      </c>
      <c r="D208" s="34" t="s">
        <v>37</v>
      </c>
      <c r="E208" s="34" t="s">
        <v>112</v>
      </c>
      <c r="F208" s="34"/>
      <c r="G208" s="34" t="s">
        <v>21</v>
      </c>
      <c r="H208" s="34" t="s">
        <v>21</v>
      </c>
      <c r="I208" s="98">
        <f>I216+I209</f>
        <v>1862.6999999999998</v>
      </c>
      <c r="J208" s="98">
        <f>J216+J209</f>
        <v>1529.3</v>
      </c>
      <c r="K208" s="36">
        <f>K216+K209</f>
        <v>1544.8</v>
      </c>
    </row>
    <row r="209" spans="1:11" ht="37.5">
      <c r="A209" s="237"/>
      <c r="B209" s="238"/>
      <c r="C209" s="114" t="s">
        <v>39</v>
      </c>
      <c r="D209" s="34" t="s">
        <v>37</v>
      </c>
      <c r="E209" s="197" t="s">
        <v>112</v>
      </c>
      <c r="F209" s="197" t="s">
        <v>113</v>
      </c>
      <c r="G209" s="198" t="s">
        <v>21</v>
      </c>
      <c r="H209" s="198" t="s">
        <v>21</v>
      </c>
      <c r="I209" s="19">
        <f aca="true" t="shared" si="19" ref="I209:J214">I210</f>
        <v>1802.9999999999998</v>
      </c>
      <c r="J209" s="19">
        <f t="shared" si="19"/>
        <v>1521.1</v>
      </c>
      <c r="K209" s="125">
        <f>K210</f>
        <v>1536.3</v>
      </c>
    </row>
    <row r="210" spans="1:11" ht="18.75">
      <c r="A210" s="237"/>
      <c r="B210" s="238"/>
      <c r="C210" s="40" t="s">
        <v>44</v>
      </c>
      <c r="D210" s="34" t="s">
        <v>37</v>
      </c>
      <c r="E210" s="199" t="s">
        <v>112</v>
      </c>
      <c r="F210" s="200" t="s">
        <v>113</v>
      </c>
      <c r="G210" s="38" t="s">
        <v>57</v>
      </c>
      <c r="H210" s="201" t="s">
        <v>21</v>
      </c>
      <c r="I210" s="21">
        <f t="shared" si="19"/>
        <v>1802.9999999999998</v>
      </c>
      <c r="J210" s="21">
        <f t="shared" si="19"/>
        <v>1521.1</v>
      </c>
      <c r="K210" s="126">
        <f>K211</f>
        <v>1536.3</v>
      </c>
    </row>
    <row r="211" spans="1:11" ht="37.5">
      <c r="A211" s="237"/>
      <c r="B211" s="238"/>
      <c r="C211" s="202" t="s">
        <v>50</v>
      </c>
      <c r="D211" s="102" t="s">
        <v>37</v>
      </c>
      <c r="E211" s="203" t="s">
        <v>112</v>
      </c>
      <c r="F211" s="203" t="s">
        <v>113</v>
      </c>
      <c r="G211" s="102" t="s">
        <v>58</v>
      </c>
      <c r="H211" s="204"/>
      <c r="I211" s="151">
        <f>I212+I214</f>
        <v>1802.9999999999998</v>
      </c>
      <c r="J211" s="151">
        <f t="shared" si="19"/>
        <v>1521.1</v>
      </c>
      <c r="K211" s="152">
        <f>K212</f>
        <v>1536.3</v>
      </c>
    </row>
    <row r="212" spans="1:11" ht="37.5">
      <c r="A212" s="237"/>
      <c r="B212" s="238"/>
      <c r="C212" s="62" t="s">
        <v>135</v>
      </c>
      <c r="D212" s="205" t="s">
        <v>37</v>
      </c>
      <c r="E212" s="206" t="s">
        <v>112</v>
      </c>
      <c r="F212" s="207" t="s">
        <v>113</v>
      </c>
      <c r="G212" s="208" t="s">
        <v>59</v>
      </c>
      <c r="H212" s="209"/>
      <c r="I212" s="210">
        <f t="shared" si="19"/>
        <v>1789.3999999999999</v>
      </c>
      <c r="J212" s="210">
        <f t="shared" si="19"/>
        <v>1521.1</v>
      </c>
      <c r="K212" s="211">
        <f>K213</f>
        <v>1536.3</v>
      </c>
    </row>
    <row r="213" spans="1:11" ht="54">
      <c r="A213" s="237"/>
      <c r="B213" s="238"/>
      <c r="C213" s="48" t="s">
        <v>199</v>
      </c>
      <c r="D213" s="137" t="s">
        <v>37</v>
      </c>
      <c r="E213" s="212" t="s">
        <v>112</v>
      </c>
      <c r="F213" s="213" t="s">
        <v>113</v>
      </c>
      <c r="G213" s="93" t="s">
        <v>59</v>
      </c>
      <c r="H213" s="212" t="s">
        <v>193</v>
      </c>
      <c r="I213" s="23">
        <f>1506.1+210+73.3</f>
        <v>1789.3999999999999</v>
      </c>
      <c r="J213" s="23">
        <v>1521.1</v>
      </c>
      <c r="K213" s="94">
        <v>1536.3</v>
      </c>
    </row>
    <row r="214" spans="1:11" ht="56.25">
      <c r="A214" s="237"/>
      <c r="B214" s="238"/>
      <c r="C214" s="62" t="s">
        <v>261</v>
      </c>
      <c r="D214" s="205" t="s">
        <v>37</v>
      </c>
      <c r="E214" s="206" t="s">
        <v>112</v>
      </c>
      <c r="F214" s="207" t="s">
        <v>113</v>
      </c>
      <c r="G214" s="208" t="s">
        <v>260</v>
      </c>
      <c r="H214" s="209"/>
      <c r="I214" s="210">
        <f t="shared" si="19"/>
        <v>13.6</v>
      </c>
      <c r="J214" s="210">
        <f t="shared" si="19"/>
        <v>0</v>
      </c>
      <c r="K214" s="211">
        <f>K215</f>
        <v>0</v>
      </c>
    </row>
    <row r="215" spans="1:11" ht="54">
      <c r="A215" s="237"/>
      <c r="B215" s="238"/>
      <c r="C215" s="48" t="s">
        <v>199</v>
      </c>
      <c r="D215" s="137" t="s">
        <v>37</v>
      </c>
      <c r="E215" s="212" t="s">
        <v>112</v>
      </c>
      <c r="F215" s="213" t="s">
        <v>113</v>
      </c>
      <c r="G215" s="93" t="s">
        <v>260</v>
      </c>
      <c r="H215" s="212" t="s">
        <v>193</v>
      </c>
      <c r="I215" s="23">
        <v>13.6</v>
      </c>
      <c r="J215" s="23">
        <v>0</v>
      </c>
      <c r="K215" s="94">
        <v>0</v>
      </c>
    </row>
    <row r="216" spans="1:11" ht="56.25">
      <c r="A216" s="237"/>
      <c r="B216" s="238"/>
      <c r="C216" s="40" t="s">
        <v>10</v>
      </c>
      <c r="D216" s="38" t="s">
        <v>37</v>
      </c>
      <c r="E216" s="38" t="s">
        <v>112</v>
      </c>
      <c r="F216" s="38" t="s">
        <v>114</v>
      </c>
      <c r="G216" s="38"/>
      <c r="H216" s="38"/>
      <c r="I216" s="24">
        <f>I224+I217</f>
        <v>59.699999999999996</v>
      </c>
      <c r="J216" s="24">
        <f>J224+J217</f>
        <v>8.2</v>
      </c>
      <c r="K216" s="185">
        <f>K224+K217</f>
        <v>8.5</v>
      </c>
    </row>
    <row r="217" spans="1:11" ht="18.75">
      <c r="A217" s="237"/>
      <c r="B217" s="238"/>
      <c r="C217" s="40" t="s">
        <v>44</v>
      </c>
      <c r="D217" s="38" t="s">
        <v>37</v>
      </c>
      <c r="E217" s="38" t="s">
        <v>112</v>
      </c>
      <c r="F217" s="38" t="s">
        <v>114</v>
      </c>
      <c r="G217" s="38" t="s">
        <v>176</v>
      </c>
      <c r="H217" s="38" t="s">
        <v>21</v>
      </c>
      <c r="I217" s="24">
        <f aca="true" t="shared" si="20" ref="I217:J219">I218</f>
        <v>9.4</v>
      </c>
      <c r="J217" s="24">
        <f t="shared" si="20"/>
        <v>8.2</v>
      </c>
      <c r="K217" s="185">
        <f>K218</f>
        <v>8.5</v>
      </c>
    </row>
    <row r="218" spans="1:11" ht="37.5">
      <c r="A218" s="237"/>
      <c r="B218" s="238"/>
      <c r="C218" s="37" t="s">
        <v>177</v>
      </c>
      <c r="D218" s="97" t="s">
        <v>37</v>
      </c>
      <c r="E218" s="34" t="s">
        <v>112</v>
      </c>
      <c r="F218" s="34" t="s">
        <v>114</v>
      </c>
      <c r="G218" s="34" t="s">
        <v>178</v>
      </c>
      <c r="H218" s="34"/>
      <c r="I218" s="25">
        <f t="shared" si="20"/>
        <v>9.4</v>
      </c>
      <c r="J218" s="25">
        <f t="shared" si="20"/>
        <v>8.2</v>
      </c>
      <c r="K218" s="186">
        <f>K219</f>
        <v>8.5</v>
      </c>
    </row>
    <row r="219" spans="1:11" ht="37.5">
      <c r="A219" s="237"/>
      <c r="B219" s="238"/>
      <c r="C219" s="101" t="s">
        <v>179</v>
      </c>
      <c r="D219" s="54" t="s">
        <v>37</v>
      </c>
      <c r="E219" s="102" t="s">
        <v>112</v>
      </c>
      <c r="F219" s="102" t="s">
        <v>114</v>
      </c>
      <c r="G219" s="102" t="s">
        <v>180</v>
      </c>
      <c r="H219" s="102"/>
      <c r="I219" s="214">
        <f t="shared" si="20"/>
        <v>9.4</v>
      </c>
      <c r="J219" s="214">
        <f t="shared" si="20"/>
        <v>8.2</v>
      </c>
      <c r="K219" s="215">
        <f>K220</f>
        <v>8.5</v>
      </c>
    </row>
    <row r="220" spans="1:11" ht="18">
      <c r="A220" s="237"/>
      <c r="B220" s="238"/>
      <c r="C220" s="122" t="s">
        <v>203</v>
      </c>
      <c r="D220" s="49" t="s">
        <v>37</v>
      </c>
      <c r="E220" s="49" t="s">
        <v>112</v>
      </c>
      <c r="F220" s="49" t="s">
        <v>114</v>
      </c>
      <c r="G220" s="49" t="s">
        <v>180</v>
      </c>
      <c r="H220" s="49" t="s">
        <v>195</v>
      </c>
      <c r="I220" s="20">
        <f>7.9+1.5</f>
        <v>9.4</v>
      </c>
      <c r="J220" s="20">
        <v>8.2</v>
      </c>
      <c r="K220" s="131">
        <v>8.5</v>
      </c>
    </row>
    <row r="221" spans="1:11" ht="18.75">
      <c r="A221" s="237"/>
      <c r="B221" s="238"/>
      <c r="C221" s="40" t="s">
        <v>46</v>
      </c>
      <c r="D221" s="38" t="s">
        <v>37</v>
      </c>
      <c r="E221" s="38" t="s">
        <v>112</v>
      </c>
      <c r="F221" s="38" t="s">
        <v>114</v>
      </c>
      <c r="G221" s="38" t="s">
        <v>60</v>
      </c>
      <c r="H221" s="38"/>
      <c r="I221" s="24">
        <f aca="true" t="shared" si="21" ref="I221:J223">I222</f>
        <v>50.3</v>
      </c>
      <c r="J221" s="24">
        <f t="shared" si="21"/>
        <v>0</v>
      </c>
      <c r="K221" s="185">
        <f>K222</f>
        <v>0</v>
      </c>
    </row>
    <row r="222" spans="1:11" ht="18.75">
      <c r="A222" s="237"/>
      <c r="B222" s="238"/>
      <c r="C222" s="40" t="s">
        <v>48</v>
      </c>
      <c r="D222" s="38" t="s">
        <v>37</v>
      </c>
      <c r="E222" s="38" t="s">
        <v>112</v>
      </c>
      <c r="F222" s="38" t="s">
        <v>114</v>
      </c>
      <c r="G222" s="38" t="s">
        <v>61</v>
      </c>
      <c r="H222" s="38"/>
      <c r="I222" s="24">
        <f t="shared" si="21"/>
        <v>50.3</v>
      </c>
      <c r="J222" s="24">
        <f t="shared" si="21"/>
        <v>0</v>
      </c>
      <c r="K222" s="185">
        <f>K223</f>
        <v>0</v>
      </c>
    </row>
    <row r="223" spans="1:11" ht="57" customHeight="1">
      <c r="A223" s="237"/>
      <c r="B223" s="238"/>
      <c r="C223" s="52" t="s">
        <v>149</v>
      </c>
      <c r="D223" s="54" t="s">
        <v>37</v>
      </c>
      <c r="E223" s="54" t="s">
        <v>112</v>
      </c>
      <c r="F223" s="54" t="s">
        <v>114</v>
      </c>
      <c r="G223" s="54" t="s">
        <v>62</v>
      </c>
      <c r="H223" s="54"/>
      <c r="I223" s="26">
        <f t="shared" si="21"/>
        <v>50.3</v>
      </c>
      <c r="J223" s="26">
        <f t="shared" si="21"/>
        <v>0</v>
      </c>
      <c r="K223" s="147">
        <f>K224</f>
        <v>0</v>
      </c>
    </row>
    <row r="224" spans="1:11" ht="18.75" thickBot="1">
      <c r="A224" s="237"/>
      <c r="B224" s="238"/>
      <c r="C224" s="91" t="s">
        <v>201</v>
      </c>
      <c r="D224" s="216" t="s">
        <v>37</v>
      </c>
      <c r="E224" s="216" t="s">
        <v>112</v>
      </c>
      <c r="F224" s="216" t="s">
        <v>114</v>
      </c>
      <c r="G224" s="216" t="s">
        <v>62</v>
      </c>
      <c r="H224" s="216" t="s">
        <v>196</v>
      </c>
      <c r="I224" s="217">
        <v>50.3</v>
      </c>
      <c r="J224" s="217">
        <v>0</v>
      </c>
      <c r="K224" s="218">
        <v>0</v>
      </c>
    </row>
    <row r="225" spans="1:11" ht="21" thickBot="1">
      <c r="A225" s="241"/>
      <c r="B225" s="242"/>
      <c r="C225" s="219" t="s">
        <v>23</v>
      </c>
      <c r="D225" s="220"/>
      <c r="E225" s="220"/>
      <c r="F225" s="221"/>
      <c r="G225" s="221"/>
      <c r="H225" s="222"/>
      <c r="I225" s="223">
        <f>I18+I207</f>
        <v>46328.3</v>
      </c>
      <c r="J225" s="223">
        <f>J18+J207</f>
        <v>26039.399999999998</v>
      </c>
      <c r="K225" s="223">
        <f>K18+K207</f>
        <v>25162.8</v>
      </c>
    </row>
    <row r="227" ht="12.75">
      <c r="K227" s="3"/>
    </row>
    <row r="228" spans="3:11" ht="15.75">
      <c r="C228" s="4"/>
      <c r="D228" s="4"/>
      <c r="E228" s="4"/>
      <c r="F228" s="4"/>
      <c r="G228" s="4"/>
      <c r="H228" s="4"/>
      <c r="I228" s="4"/>
      <c r="J228" s="4"/>
      <c r="K228" s="5"/>
    </row>
    <row r="229" ht="12.75">
      <c r="K229" s="3"/>
    </row>
    <row r="231" ht="12.75">
      <c r="K231" s="3"/>
    </row>
    <row r="232" ht="12.75">
      <c r="K232" s="3"/>
    </row>
  </sheetData>
  <sheetProtection/>
  <autoFilter ref="A16:K225"/>
  <mergeCells count="14">
    <mergeCell ref="A20:A206"/>
    <mergeCell ref="A225:B225"/>
    <mergeCell ref="C7:K7"/>
    <mergeCell ref="F8:K8"/>
    <mergeCell ref="C9:K9"/>
    <mergeCell ref="A10:K10"/>
    <mergeCell ref="A12:K12"/>
    <mergeCell ref="A13:K13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2021-12-23T08:20:56Z</cp:lastPrinted>
  <dcterms:created xsi:type="dcterms:W3CDTF">2007-10-29T08:26:16Z</dcterms:created>
  <dcterms:modified xsi:type="dcterms:W3CDTF">2021-12-23T08:21:06Z</dcterms:modified>
  <cp:category/>
  <cp:version/>
  <cp:contentType/>
  <cp:contentStatus/>
</cp:coreProperties>
</file>